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tables/table1.xml" ContentType="application/vnd.openxmlformats-officedocument.spreadsheetml.table+xml"/>
  <Override PartName="/xl/customProperty2.bin" ContentType="application/vnd.openxmlformats-officedocument.spreadsheetml.customProperty"/>
  <Override PartName="/xl/tables/table2.xml" ContentType="application/vnd.openxmlformats-officedocument.spreadsheetml.table+xml"/>
  <Override PartName="/xl/customProperty3.bin" ContentType="application/vnd.openxmlformats-officedocument.spreadsheetml.customProperty"/>
  <Override PartName="/xl/tables/table3.xml" ContentType="application/vnd.openxmlformats-officedocument.spreadsheetml.table+xml"/>
  <Override PartName="/xl/customProperty4.bin" ContentType="application/vnd.openxmlformats-officedocument.spreadsheetml.customProperty"/>
  <Override PartName="/xl/tables/table4.xml" ContentType="application/vnd.openxmlformats-officedocument.spreadsheetml.table+xml"/>
  <Override PartName="/xl/customProperty5.bin" ContentType="application/vnd.openxmlformats-officedocument.spreadsheetml.customProperty"/>
  <Override PartName="/xl/tables/table5.xml" ContentType="application/vnd.openxmlformats-officedocument.spreadsheetml.table+xml"/>
  <Override PartName="/xl/customProperty6.bin" ContentType="application/vnd.openxmlformats-officedocument.spreadsheetml.customProperty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rfstpfsr115\AuditFolders\ORS\AutoProjects\AB-INBEV-EFES\FY26-SU002900M-Заверение-выборочных-показате~\06 Work\02 PBC\!ОУР\v11.03\"/>
    </mc:Choice>
  </mc:AlternateContent>
  <xr:revisionPtr revIDLastSave="0" documentId="13_ncr:1_{D8C95459-640D-47ED-BC82-DEA699AD0410}" xr6:coauthVersionLast="47" xr6:coauthVersionMax="47" xr10:uidLastSave="{00000000-0000-0000-0000-000000000000}"/>
  <bookViews>
    <workbookView xWindow="-108" yWindow="-108" windowWidth="23256" windowHeight="12456" firstSheet="4" xr2:uid="{00000000-000D-0000-FFFF-FFFF00000000}"/>
  </bookViews>
  <sheets>
    <sheet name="Экологические показатели" sheetId="16" r:id="rId1"/>
    <sheet name="Социальные показатели" sheetId="17" r:id="rId2"/>
    <sheet name="Управленческие показатели" sheetId="19" r:id="rId3"/>
    <sheet name="Экономические показатели" sheetId="18" r:id="rId4"/>
    <sheet name="Деловая репутация" sheetId="21" r:id="rId5"/>
    <sheet name="Вклад в нац. цели" sheetId="20" r:id="rId6"/>
  </sheets>
  <externalReferences>
    <externalReference r:id="rId7"/>
    <externalReference r:id="rId8"/>
  </externalReferences>
  <definedNames>
    <definedName name="a">#REF!</definedName>
    <definedName name="ddd">#REF!</definedName>
    <definedName name="dddddd">#REF!</definedName>
    <definedName name="dddddddddddd">#REF!</definedName>
    <definedName name="Dept">#REF!</definedName>
    <definedName name="Dept0">#REF!</definedName>
    <definedName name="Dept1">#REF!</definedName>
    <definedName name="Dept12">#REF!</definedName>
    <definedName name="Dept3">#REF!</definedName>
    <definedName name="Dt">#REF!</definedName>
    <definedName name="EN4new">#REF!</definedName>
    <definedName name="Fam">#REF!</definedName>
    <definedName name="fdvgnjfbv">#REF!</definedName>
    <definedName name="ffffff">#REF!</definedName>
    <definedName name="h">#REF!</definedName>
    <definedName name="hjhjhjhhjhjhjhj">#REF!</definedName>
    <definedName name="hvf">#REF!</definedName>
    <definedName name="List">#REF!</definedName>
    <definedName name="List1">#REF!</definedName>
    <definedName name="new">#REF!</definedName>
    <definedName name="nn">#REF!</definedName>
    <definedName name="NY">#REF!</definedName>
    <definedName name="st">#REF!</definedName>
    <definedName name="Term">#REF!</definedName>
    <definedName name="Term1">#REF!</definedName>
    <definedName name="Term2">#REF!</definedName>
    <definedName name="Term222">#REF!</definedName>
    <definedName name="YN">[1]Sheet5!$A$1:$A$2</definedName>
    <definedName name="ааааккк">#REF!</definedName>
    <definedName name="ппп">#REF!</definedName>
    <definedName name="рр">#REF!</definedName>
    <definedName name="укпкакрнек">#REF!</definedName>
    <definedName name="яыв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1" i="20" l="1"/>
  <c r="H41" i="20"/>
  <c r="I39" i="20"/>
  <c r="H39" i="20"/>
  <c r="I38" i="20"/>
  <c r="H38" i="20"/>
  <c r="I34" i="20"/>
  <c r="H34" i="20"/>
  <c r="I31" i="20"/>
  <c r="H31" i="20"/>
  <c r="I30" i="20"/>
  <c r="H30" i="20"/>
  <c r="I25" i="20"/>
  <c r="H25" i="20"/>
  <c r="I24" i="20"/>
  <c r="H24" i="20"/>
  <c r="I23" i="20"/>
  <c r="H23" i="20"/>
  <c r="G23" i="20"/>
  <c r="F23" i="20"/>
  <c r="E23" i="20"/>
  <c r="I22" i="20"/>
  <c r="H22" i="20"/>
  <c r="I21" i="20"/>
  <c r="H21" i="20"/>
  <c r="G21" i="20"/>
  <c r="I16" i="20"/>
  <c r="H16" i="20"/>
  <c r="G16" i="20"/>
  <c r="I9" i="20"/>
  <c r="H9" i="20"/>
  <c r="I7" i="20"/>
  <c r="H7" i="20"/>
  <c r="I6" i="20"/>
  <c r="H6" i="20"/>
  <c r="I5" i="20"/>
  <c r="H5" i="20"/>
  <c r="I4" i="20"/>
  <c r="H4" i="20"/>
  <c r="I3" i="20"/>
  <c r="H3" i="20"/>
  <c r="I33" i="17"/>
  <c r="H33" i="17"/>
  <c r="G56" i="17" l="1"/>
  <c r="F56" i="17"/>
  <c r="E56" i="17"/>
  <c r="G55" i="17"/>
  <c r="F55" i="17"/>
  <c r="E55" i="17"/>
  <c r="I58" i="17"/>
  <c r="H58" i="17"/>
  <c r="I57" i="17"/>
  <c r="G57" i="17"/>
  <c r="F57" i="17"/>
  <c r="E57" i="17"/>
  <c r="E9" i="17"/>
  <c r="F9" i="17"/>
  <c r="G9" i="17"/>
  <c r="H9" i="17" s="1"/>
  <c r="I54" i="16"/>
  <c r="I59" i="16"/>
  <c r="I60" i="16"/>
  <c r="I61" i="16"/>
  <c r="I62" i="16"/>
  <c r="I58" i="16"/>
  <c r="I32" i="16"/>
  <c r="I33" i="16"/>
  <c r="I34" i="16"/>
  <c r="I35" i="16"/>
  <c r="I31" i="16"/>
  <c r="I3" i="16" l="1"/>
  <c r="I19" i="16"/>
  <c r="H31" i="16"/>
  <c r="H32" i="16"/>
  <c r="H33" i="16"/>
  <c r="H34" i="16"/>
  <c r="H35" i="16"/>
  <c r="H58" i="16"/>
  <c r="H59" i="16"/>
  <c r="H60" i="16"/>
  <c r="H61" i="16"/>
  <c r="H62" i="16"/>
  <c r="H52" i="16"/>
  <c r="H53" i="16"/>
  <c r="H54" i="16"/>
  <c r="I52" i="16"/>
  <c r="I47" i="16"/>
  <c r="I48" i="16"/>
  <c r="I49" i="16"/>
  <c r="H47" i="16"/>
  <c r="H48" i="16"/>
  <c r="H49" i="16"/>
  <c r="H38" i="16"/>
  <c r="I37" i="16"/>
  <c r="H37" i="16"/>
  <c r="I63" i="16"/>
  <c r="I57" i="16"/>
  <c r="I56" i="16"/>
  <c r="I55" i="16"/>
  <c r="I51" i="16"/>
  <c r="I50" i="16"/>
  <c r="I45" i="16"/>
  <c r="I44" i="16"/>
  <c r="I43" i="16"/>
  <c r="I41" i="16"/>
  <c r="I40" i="16"/>
  <c r="I39" i="16"/>
  <c r="I36" i="16"/>
  <c r="I26" i="16"/>
  <c r="I27" i="16"/>
  <c r="I28" i="16"/>
  <c r="I29" i="16"/>
  <c r="I30" i="16"/>
  <c r="I13" i="16"/>
  <c r="I14" i="16"/>
  <c r="I15" i="16"/>
  <c r="I16" i="16"/>
  <c r="I17" i="16"/>
  <c r="I12" i="16"/>
  <c r="I11" i="16"/>
  <c r="I9" i="16"/>
  <c r="I10" i="16"/>
  <c r="I7" i="16"/>
  <c r="I8" i="16"/>
  <c r="I6" i="16"/>
  <c r="I5" i="16"/>
  <c r="I4" i="16"/>
  <c r="H63" i="16"/>
  <c r="H55" i="16"/>
  <c r="H56" i="16"/>
  <c r="H57" i="16"/>
  <c r="H51" i="16"/>
  <c r="H50" i="16"/>
  <c r="H45" i="16"/>
  <c r="H44" i="16"/>
  <c r="H43" i="16"/>
  <c r="H41" i="16"/>
  <c r="H40" i="16"/>
  <c r="H36" i="16"/>
  <c r="H39" i="16"/>
  <c r="H30" i="16"/>
  <c r="H29" i="16"/>
  <c r="H28" i="16"/>
  <c r="H26" i="16"/>
  <c r="H27" i="16"/>
  <c r="H19" i="16"/>
  <c r="H18" i="16"/>
  <c r="H17" i="16"/>
  <c r="H16" i="16"/>
  <c r="H15" i="16"/>
  <c r="H14" i="16"/>
  <c r="H13" i="16"/>
  <c r="H12" i="16"/>
  <c r="H11" i="16"/>
  <c r="H10" i="16"/>
  <c r="H9" i="16"/>
  <c r="H8" i="16"/>
  <c r="H7" i="16"/>
  <c r="H6" i="16"/>
  <c r="H5" i="16"/>
  <c r="H4" i="16"/>
  <c r="H3" i="16"/>
  <c r="H26" i="17"/>
  <c r="H27" i="17"/>
  <c r="H28" i="17"/>
  <c r="H30" i="17"/>
  <c r="H31" i="17"/>
  <c r="H34" i="17"/>
  <c r="H35" i="17"/>
  <c r="H36" i="17"/>
  <c r="H37" i="17"/>
  <c r="H40" i="17"/>
  <c r="H42" i="17"/>
  <c r="H44" i="17"/>
  <c r="H45" i="17"/>
  <c r="H48" i="17"/>
  <c r="H50" i="17"/>
  <c r="H51" i="17"/>
  <c r="H52" i="17"/>
  <c r="H53" i="17"/>
  <c r="H54" i="17"/>
  <c r="H55" i="17"/>
  <c r="H56" i="17"/>
  <c r="H57" i="17"/>
  <c r="I35" i="17"/>
  <c r="I36" i="17"/>
  <c r="I37" i="17"/>
  <c r="I40" i="17"/>
  <c r="I42" i="17"/>
  <c r="I44" i="17"/>
  <c r="I45" i="17"/>
  <c r="I48" i="17"/>
  <c r="I50" i="17"/>
  <c r="I51" i="17"/>
  <c r="I52" i="17"/>
  <c r="I53" i="17"/>
  <c r="I54" i="17"/>
  <c r="I55" i="17"/>
  <c r="I56" i="17"/>
  <c r="I26" i="17"/>
  <c r="I27" i="17"/>
  <c r="I28" i="17"/>
  <c r="I30" i="17"/>
  <c r="I34" i="17"/>
  <c r="I7" i="17"/>
  <c r="I8" i="17"/>
  <c r="I9" i="17"/>
  <c r="I11" i="17"/>
  <c r="I12" i="17"/>
  <c r="I13" i="17"/>
  <c r="I14" i="17"/>
  <c r="I15" i="17"/>
  <c r="H6" i="17"/>
  <c r="H7" i="17"/>
  <c r="H8" i="17"/>
  <c r="H11" i="17"/>
  <c r="H12" i="17"/>
  <c r="H13" i="17"/>
  <c r="H14" i="17"/>
  <c r="H15" i="17"/>
  <c r="I5" i="17"/>
  <c r="H5" i="17"/>
  <c r="I9" i="19"/>
  <c r="I11" i="19"/>
  <c r="I12" i="19"/>
  <c r="I8" i="19"/>
  <c r="H9" i="19"/>
  <c r="H10" i="19"/>
  <c r="H11" i="19"/>
  <c r="H12" i="19"/>
  <c r="H8" i="19"/>
  <c r="H9" i="18"/>
  <c r="H10" i="18"/>
  <c r="H11" i="18"/>
  <c r="H12" i="18"/>
  <c r="H13" i="18"/>
  <c r="I9" i="18"/>
  <c r="I10" i="18"/>
  <c r="I11" i="18"/>
  <c r="I12" i="18"/>
  <c r="I13" i="18"/>
  <c r="I4" i="18"/>
  <c r="H4" i="18"/>
  <c r="F42" i="16"/>
  <c r="G42" i="16"/>
  <c r="E42" i="16"/>
  <c r="E50" i="17"/>
  <c r="E51" i="17" s="1"/>
  <c r="F50" i="17"/>
  <c r="F51" i="17" s="1"/>
  <c r="G50" i="17"/>
  <c r="G51" i="17" s="1"/>
  <c r="E29" i="17"/>
  <c r="G29" i="17"/>
  <c r="H42" i="16" l="1"/>
  <c r="I42" i="16"/>
  <c r="F28" i="17"/>
  <c r="F29" i="17" s="1"/>
  <c r="H29" i="17" s="1"/>
  <c r="I29" i="17" l="1"/>
  <c r="G40" i="17"/>
  <c r="G38" i="17" s="1"/>
  <c r="F40" i="17"/>
  <c r="F38" i="17" s="1"/>
  <c r="E40" i="17"/>
  <c r="E38" i="17" s="1"/>
  <c r="H38" i="17" l="1"/>
  <c r="I38" i="17"/>
</calcChain>
</file>

<file path=xl/sharedStrings.xml><?xml version="1.0" encoding="utf-8"?>
<sst xmlns="http://schemas.openxmlformats.org/spreadsheetml/2006/main" count="922" uniqueCount="297">
  <si>
    <t>Единица измерения</t>
  </si>
  <si>
    <t>2023</t>
  </si>
  <si>
    <t>2024</t>
  </si>
  <si>
    <t>2025</t>
  </si>
  <si>
    <t>Изменения 
(к прошлому году), ед. изм.</t>
  </si>
  <si>
    <t>Изменения 
(к прошлому году), %</t>
  </si>
  <si>
    <t>Комментарий к показателю</t>
  </si>
  <si>
    <t>Общий объем забираемой воды</t>
  </si>
  <si>
    <t>тыс. куб. м</t>
  </si>
  <si>
    <t>Объем использованной воды из всех источников водоснабжения</t>
  </si>
  <si>
    <t>Доля оборотного и повторно-последовательного водоснабжения в общем объеме собственного потребления воды из всех источников</t>
  </si>
  <si>
    <t>%</t>
  </si>
  <si>
    <t>Объем сбросов сточных вод в водные объекты (загрязненных, нормативно чистых, нормативно очищенных) и переданных загрязненных стоков на очистку другим предприятиям</t>
  </si>
  <si>
    <t>Образовано отходов I–V классов опасности, всего, в том числе:</t>
  </si>
  <si>
    <t>тонн</t>
  </si>
  <si>
    <t>I класса</t>
  </si>
  <si>
    <t>II класса</t>
  </si>
  <si>
    <t xml:space="preserve">III класса </t>
  </si>
  <si>
    <t>IV класса</t>
  </si>
  <si>
    <t>V класса</t>
  </si>
  <si>
    <t>Обращение с отходами, всего, в том числе по категориям:</t>
  </si>
  <si>
    <t xml:space="preserve">утилизировано отходов </t>
  </si>
  <si>
    <t>обезврежено отходов</t>
  </si>
  <si>
    <t>Количество отходов, переданных для обезвреживания.</t>
  </si>
  <si>
    <t>захоронено отходов</t>
  </si>
  <si>
    <t>Количество отходов, переданных для захоронения.</t>
  </si>
  <si>
    <t>использовано повторно отходов</t>
  </si>
  <si>
    <t>Количество отходов, переданных для обработки.</t>
  </si>
  <si>
    <t>переработано отходов</t>
  </si>
  <si>
    <t>-</t>
  </si>
  <si>
    <t>Масса выбросов загрязняющих веществ 
в атмосферный воздух от стационарных источников</t>
  </si>
  <si>
    <t>тыс. тонн</t>
  </si>
  <si>
    <t>тыс. тонн СО2-эквивалента</t>
  </si>
  <si>
    <t>прямые (Охват 1)</t>
  </si>
  <si>
    <t>косвенные (Охват 2)</t>
  </si>
  <si>
    <t>Углеродный след продукции</t>
  </si>
  <si>
    <t>тонн СО2-экв. на единицу продукции</t>
  </si>
  <si>
    <t>Расходы на реализацию мероприятий, связанных с охраной окружающей среды всего, в том числе:</t>
  </si>
  <si>
    <t>тыс. руб.</t>
  </si>
  <si>
    <t>на охрану атмосферного воздуха и предотвращение изменения климата</t>
  </si>
  <si>
    <t>на сбор и очистку сточных вод</t>
  </si>
  <si>
    <t>на обращение с отходами</t>
  </si>
  <si>
    <t>на сохранение биоразнообразия и природных территорий</t>
  </si>
  <si>
    <t>на охрану и рациональное использование земель</t>
  </si>
  <si>
    <t>реабилитацию земель</t>
  </si>
  <si>
    <t>на защиту окружающей среды от шумового, вибрационного и других видов физического воздействия</t>
  </si>
  <si>
    <t>на обеспечение радиационной безопасности окружающей среды</t>
  </si>
  <si>
    <t>на другие направления деятельности в сфере охраны окружающей среды</t>
  </si>
  <si>
    <t>Объем потребления возобновляемой и низкоуглеродной энергии</t>
  </si>
  <si>
    <t>Собственное энергопотребление, без учета отпуска тепла и электроэнергии внешним потребителям, всего, в том числе:</t>
  </si>
  <si>
    <t>ГДж</t>
  </si>
  <si>
    <t>тепловая энергия</t>
  </si>
  <si>
    <t>электроэнергия</t>
  </si>
  <si>
    <t>природный газ</t>
  </si>
  <si>
    <t>мазут</t>
  </si>
  <si>
    <t>биогаз</t>
  </si>
  <si>
    <t>Плата за негативное воздействие на окружающую среду</t>
  </si>
  <si>
    <t>штрафы за нарушения природоохранного законодательства</t>
  </si>
  <si>
    <t>компенсации вреда (ущерба), причиненного окружающей среде</t>
  </si>
  <si>
    <t>Аварии и инциденты, повлекшие за собой негативное воздействие на окружающую среду (в том числе в результате чрезвычайных ситуаций техногенного характера)</t>
  </si>
  <si>
    <t>ед.</t>
  </si>
  <si>
    <t>Инвестиции в основной капитал, направленные на охрану окружающей среды и рациональное использование природных ресурсов, в том числе:</t>
  </si>
  <si>
    <t>на обращение со сточными водами</t>
  </si>
  <si>
    <t xml:space="preserve">на охрану атмосферного воздуха и предотвращение изменения климата </t>
  </si>
  <si>
    <t>на защиту и экологическую реабилитацию земель, поверхностных и подземных водных объектов</t>
  </si>
  <si>
    <t>на снижение шумового и вибрационного воздействия</t>
  </si>
  <si>
    <t>на сохранение биоразнообразия и охрану природных территорий</t>
  </si>
  <si>
    <t>на другие направления деятельности в области охраны окружающей среды</t>
  </si>
  <si>
    <t>Наличие у организации сертификации системы энергетического менеджмента</t>
  </si>
  <si>
    <t>да/нет</t>
  </si>
  <si>
    <t>Нет</t>
  </si>
  <si>
    <t>Компания имеет собственную систему менеджмента (VPO) для управления производственными площадками и процессами. Управление Колонной Окружающая среда является частью системы VPO и строится на международных принципах системы экологического и энергетического менеджмента.</t>
  </si>
  <si>
    <t>Расходы на оплату труда, всего</t>
  </si>
  <si>
    <t xml:space="preserve">тыс. руб. </t>
  </si>
  <si>
    <t>Отношение средней заработной платы в организации к среднему уровню заработной платы в регионе</t>
  </si>
  <si>
    <t>Среднесписочная численность работников</t>
  </si>
  <si>
    <t xml:space="preserve">чел. </t>
  </si>
  <si>
    <t>Расходы на реинтеграцию (профессиональную реабилитацию) работников, получивших статус инвалидов</t>
  </si>
  <si>
    <t>Доля работников-инвалидов</t>
  </si>
  <si>
    <t>Количество работников, относящихся к ветеранам</t>
  </si>
  <si>
    <t>чел.</t>
  </si>
  <si>
    <t>Доля работников, относящихся к ветеранам</t>
  </si>
  <si>
    <t xml:space="preserve">Доля работников с указанием распределения по каждой 
из следующих категорий: </t>
  </si>
  <si>
    <t>женщины</t>
  </si>
  <si>
    <t>мужчины</t>
  </si>
  <si>
    <t>до 30 лет</t>
  </si>
  <si>
    <t>30–50 лет</t>
  </si>
  <si>
    <t>старше 50 лет</t>
  </si>
  <si>
    <t>Средняя заработная плата, всего, в том числе:</t>
  </si>
  <si>
    <t>по руководящему персоналу, из них</t>
  </si>
  <si>
    <t>Показатель не раскрывается</t>
  </si>
  <si>
    <t>по женщинам</t>
  </si>
  <si>
    <t>по мужчинам</t>
  </si>
  <si>
    <t>по линейному персоналу, из них</t>
  </si>
  <si>
    <t>по сотрудникам до 30 лет</t>
  </si>
  <si>
    <t>по сотрудникам 30 - 50 лет</t>
  </si>
  <si>
    <t>по сотрудникам старше 50 лет</t>
  </si>
  <si>
    <t>Расходы на мероприятия по охране труда 
и промышленную безопасность в среднем на одного работника</t>
  </si>
  <si>
    <t>тыс. руб./чел.</t>
  </si>
  <si>
    <t>Расходы на мероприятия по охране труда 
и промышленную безопасность, всего</t>
  </si>
  <si>
    <t>Расходы на организацию и проведение социальных, в том числе спортивных мероприятий для работников и членов их семей, всего</t>
  </si>
  <si>
    <t>Расходы на организацию и проведение социальных, в том числе спортивных мероприятий для работников и членов их семей, в среднем на одного работника</t>
  </si>
  <si>
    <t>Коэффициент частоты производственного травматизма персонала организации без учета персонала подрядчиков (LTIFR) на 1 000 000 человеко-часов</t>
  </si>
  <si>
    <t>ед. на 1 млн человеко-часов</t>
  </si>
  <si>
    <t>Количество смертельных случаев работников организации без учета персонала подрядчиков</t>
  </si>
  <si>
    <t>шт</t>
  </si>
  <si>
    <t>Расходы организации на обучение работников, всего</t>
  </si>
  <si>
    <t>Расходы организации на обучение работников, на одного работника</t>
  </si>
  <si>
    <t>Доля расходов организации на обучение работников к общей сумме управленческих расходов организации.</t>
  </si>
  <si>
    <t xml:space="preserve">Среднее количество часов обучения в год на одного работника </t>
  </si>
  <si>
    <t>астр. час./чел.</t>
  </si>
  <si>
    <t xml:space="preserve">Доля работников, охваченных коллективным договором, в среднесписочной численности работников </t>
  </si>
  <si>
    <t>Коэффициент текучести кадров</t>
  </si>
  <si>
    <t xml:space="preserve">Расходы на участие в поддержке социальных, в том числе благотворительных программ, не направленных на работников и членов их семей, всего, в том числе в сфере: </t>
  </si>
  <si>
    <t>здравоохранения</t>
  </si>
  <si>
    <t>образования и науки</t>
  </si>
  <si>
    <t>спорта</t>
  </si>
  <si>
    <t>культуры, искусства и туризма</t>
  </si>
  <si>
    <t>создания доступной инфраструктуры и инклюзивной среды</t>
  </si>
  <si>
    <t>благоустройства и развития комфортной городской среды;</t>
  </si>
  <si>
    <t>создания и размещения социальной рекламы;</t>
  </si>
  <si>
    <t>обеспечения жильём;</t>
  </si>
  <si>
    <t>обеспечения общественной безопасности и антитеррористической защищенности объектов инфраструктуры;</t>
  </si>
  <si>
    <t>поддержки граждан, нуждающихся в социальной помощи, в том числе:</t>
  </si>
  <si>
    <t xml:space="preserve">поддержки лиц, относящихся в соответствии с Федеральным законом «О ветеранах» к следующим категориям ветеранов: ветераны Великой Отечественной войны, ветераны боевых действий на территории СССР, на территории Российской Федерации и территориях других государств, ветераны военной службы. </t>
  </si>
  <si>
    <t>Расходы на организацию и проведение медицинских мероприятий для работников и членов их семей, всего</t>
  </si>
  <si>
    <t>Расходы на организацию и проведение медицинских мероприятий для работников и членов их семей в среднем на одного работника</t>
  </si>
  <si>
    <t>Доля работников, принимающих участие в проектах корпоративного добровольчества (волонтерства)</t>
  </si>
  <si>
    <t>Количество проектов корпоративного добровольчества (волонтерства)</t>
  </si>
  <si>
    <t>Наложенные на организацию штрафы и меры ответственности в связи с нарушением трудового законодательства и иных актов, содержащих нормы трудового права</t>
  </si>
  <si>
    <t>Среднее число детей в возрасте до 6 лет на одного сотрудника</t>
  </si>
  <si>
    <t>Среднее число детей на одного работника</t>
  </si>
  <si>
    <t>Доля многодетных родителей от общего числа сотрудников</t>
  </si>
  <si>
    <t>Доля работников, состоящих в зарегистрированном браке</t>
  </si>
  <si>
    <t>Размер единовременной выплаты (в том числе в виде материальной помощи), осуществляемой работникам при рождении ребенка, выплачиваемой в течение первого года после рождения ребенка</t>
  </si>
  <si>
    <t>рублей</t>
  </si>
  <si>
    <t>Наличие у организации системы менеджмента безопасности труда и охраны здоровья</t>
  </si>
  <si>
    <t>Да</t>
  </si>
  <si>
    <t>Наличие политики по устойчивому развитию и (или) иных стратегических документов в этой сфере (стратегия в области устойчивого развития, экологическая стратегия, стратегия реализации оперативных и долгосрочных мер по адаптации к изменениям климата и смягчению антропогенного воздействия на климат климатическая стратегия)</t>
  </si>
  <si>
    <t>Наличие органа управления или комитета, созданных при коллегиальном органе управления организации, ответственных за утверждение и контроль реализации политики по устойчивому развитию и (или) иных стратегических документов в этой сфере (например стратегии в области устойчивого развития, климатической стратегии)</t>
  </si>
  <si>
    <t>Отражение в политике вознаграждения организации учета целевых показателей, связанных с устойчивым развитием и климатом, в целях определения размера вознаграждения ее руководящего состава</t>
  </si>
  <si>
    <t xml:space="preserve">Доля независимых директоров в составе коллегиального органа управления </t>
  </si>
  <si>
    <t xml:space="preserve">Доля женщин-руководителей </t>
  </si>
  <si>
    <t>в общей численности руководителей</t>
  </si>
  <si>
    <t>К руководителям относятся все работники, у которых есть подчиненные.</t>
  </si>
  <si>
    <t xml:space="preserve">в коллегиальном органе управления </t>
  </si>
  <si>
    <t>Количество зафиксированных случаев нарушения прав коренных малочисленных народов Российской Федерации</t>
  </si>
  <si>
    <t>Доля работников, замещающих должности с высоким коррупционным риском</t>
  </si>
  <si>
    <t>Среднее количество часов обучения по вопросам противодействия коррупции на одного работника</t>
  </si>
  <si>
    <t>час./чел.</t>
  </si>
  <si>
    <t>Наличие политики по управлению рисками, в том числе климатическими, и (или) иных документов по управлению рисками</t>
  </si>
  <si>
    <t xml:space="preserve">Количество случаев привлечения  к ответственности в соответствии с законодательством Российской Федерации за нарушение прав потребителей </t>
  </si>
  <si>
    <t>Количество зафиксированных социально
значимых инцидентов (забастовок)</t>
  </si>
  <si>
    <t xml:space="preserve">Наличие политики и (или) иных документов, предусматривающих применение принципов инклюзии в деятельности организации </t>
  </si>
  <si>
    <t>Наличие у организации письменно зафиксированных обязательств комплексно осуществить деятельность в сфере инклюзии:
- обеспечение доступности собственных территорий, помещений и услуг для людей с инвалидностью; 
- проведение просветительских и образовательных программ для персонала в сфере инклюзии; 
- внедрение технических решений для обеспечения доступности рабочих мест для людей с инвалидностью и создание рабочих мест для людей с инвалидностью с представлением ежеквартальной отчетности по исполнению указанных обязательств</t>
  </si>
  <si>
    <t xml:space="preserve">Компания трудоустраивает людей с инвалидностью и предоставляет оборудованные рабочие места в филиале в Ульяновске. </t>
  </si>
  <si>
    <t>Сумма заявленных требований по судебным спорам с участием эмитента в качестве ответчика:</t>
  </si>
  <si>
    <t>по делам о предъявлении требований к действующему или бывшему членам органов управления эмитента;</t>
  </si>
  <si>
    <t>по делам об оспаривании сделок по статьям 173.1 и 174 Гражданского кодекса Российской Федерации</t>
  </si>
  <si>
    <t>по делам об оспаривании решений органов управления эмитента, а также споров с участием эмитента в иных судебных делах, связанных с нарушением корпоративного законодательства</t>
  </si>
  <si>
    <t>Сумма удовлетворенных требований по судебным спорам с участием эмитента в качестве ответчика</t>
  </si>
  <si>
    <t>Сумма штрафов, наложенных на организацию и должностных лиц в связи с нарушением требований законодательства Российской Федерации об акционерных обществах и ценных бумагах, в сфере корпоративных отношений в акционерных обществах</t>
  </si>
  <si>
    <t xml:space="preserve">Выручка (показатель, аналогичный выручке) </t>
  </si>
  <si>
    <t>Информация за 2025 год носит конфиденциальный характер и не раскрывается компанией в текущем отчете.</t>
  </si>
  <si>
    <t>Производительность труда</t>
  </si>
  <si>
    <t>тыс. руб./чел</t>
  </si>
  <si>
    <t xml:space="preserve">Сумма начисленных обязательных платежей (за исключением штрафов, пени), всего, в том числе: </t>
  </si>
  <si>
    <t>налогов и сборов</t>
  </si>
  <si>
    <t>страховых взносов</t>
  </si>
  <si>
    <t>иных обязательных платежей</t>
  </si>
  <si>
    <t xml:space="preserve">Сумма уплаченных обязательных платежей (за исключением штрафов, пени), всего, в том числе: </t>
  </si>
  <si>
    <t>Доля закупок российских товаров, работ, услуг в общем объеме закупок товаров, работ, услуг</t>
  </si>
  <si>
    <t>Доля закупок товаров, работ, услуг у субъектов малого и среднего предпринимательства в общем объеме закупок у российских организаций</t>
  </si>
  <si>
    <t>Объем устойчивых, в том числе «зеленых», инвестиций и доля таких инвестиций в общем объеме инвестиций</t>
  </si>
  <si>
    <t>Объем инвестиций в проекты, связанные с достижением технологического суверенитета и структурной адаптацией экономики Российской Федерации, и доля таких инвестиций в общем объеме инвестиций 
Отношение инвестиций организации в проекты, связанные с достижением технологического суверенитета и структурной адаптацией экономики Российской Федерации, к общей сумме управленческих расходов организации</t>
  </si>
  <si>
    <t>Отношение инвестиций организации в проекты, связанные с достижением технологического суверенитета и структурной адаптацией экономики Российской Федерации, к общей сумме управленческих расходов организации</t>
  </si>
  <si>
    <t>Общее количество климатически уязвимых объектов, их доля в общем количестве объектов основных средств, находящихся на балансе организации.</t>
  </si>
  <si>
    <t>Доля объектов, для которых проведена количественная и (или) качественная оценка климатических рисков</t>
  </si>
  <si>
    <t>Эффективность мер по адаптации к изменению климата и (или) экономическая эффективность мер по адаптации к изменению климата, реализуемых в рамках корпоративных планов, стратегий или программ, нацеленных на адаптацию к изменению климата (при наличии)</t>
  </si>
  <si>
    <t>тыс. руб.
%</t>
  </si>
  <si>
    <t>Возможный ущерб от воздействия климатических рисков</t>
  </si>
  <si>
    <t>Область</t>
  </si>
  <si>
    <t>Полученные рейтинги ответственного ведения бизнеса (ЭКГ-рейтинг (ESG-рейтинг), рейтинги устойчивого развития), включение организации в индексы и (или) рэнкинги в сфере устойчивого развития и ответственного ведения бизнеса</t>
  </si>
  <si>
    <t>Экономический показатель</t>
  </si>
  <si>
    <t>Национальная цель</t>
  </si>
  <si>
    <t>Расходы организации на программы поддержки семьи и родительства</t>
  </si>
  <si>
    <t>Доля расходов организации на программы поддержки семьи и родительства в общей сумме управленческих расходов организации</t>
  </si>
  <si>
    <t>Доля расходов организации на мероприятия по охране труда и промышленную безопасность в общей сумме управленческих расходов организации</t>
  </si>
  <si>
    <t>Сохранение населения, укрепление здоровья и повышение благополучия людей, поддержка семьи</t>
  </si>
  <si>
    <t>Расходы организации на поддержку здоровья работников и представителей местного населения,  в том числе:</t>
  </si>
  <si>
    <t>расходы организации на поддержку здоровья работников</t>
  </si>
  <si>
    <t>расходы организации на поддержку здоровья представителей местного населения</t>
  </si>
  <si>
    <t>Доля расходов организации на поддержку здоровья работников и представителей местного населения к общей сумме управленческих расходов организации</t>
  </si>
  <si>
    <t>Расходы организации на развитие инфраструктуры здравоохранения</t>
  </si>
  <si>
    <t>Доля расходов организации на развитие инфраструктуры здравоохранения в общей сумме управленческих расходов организации</t>
  </si>
  <si>
    <t>Расходы организации на поддержку социально незащищенных групп населения</t>
  </si>
  <si>
    <t>Доля расходов организации на поддержку социально незащищенных групп населения в общей сумме управленческих расходов организации</t>
  </si>
  <si>
    <t>Расходы организации на поддержку массового спорта</t>
  </si>
  <si>
    <t>Доля расходов организации на поддержку массового спорта в общей сумме управленческих расходов организации</t>
  </si>
  <si>
    <t>Расходы организации, направленные на поддержку образования, в том числе:</t>
  </si>
  <si>
    <t>на поддержку общеобразовательных организаций</t>
  </si>
  <si>
    <t>на поддержку организаций, реализующих программы среднего профессионального образования</t>
  </si>
  <si>
    <t>на профессиональную ориентацию детей и молодежи</t>
  </si>
  <si>
    <t>на поддержку дополнительного образования для детей и молодежи</t>
  </si>
  <si>
    <t>на поддержку организаций высшего образования</t>
  </si>
  <si>
    <t>Расходы организации на инициативы и проекты, направленные на формирование традиционных российских духовно-нравственных и культурно-исторических ценностей</t>
  </si>
  <si>
    <t>Доля расходов организации на инициативы и проекты, направленные на формирование традиционных духовно-нравственных и культурно-исторических ценностей, в общей сумме управленческих расходов организации</t>
  </si>
  <si>
    <t>Расходы организации на добровольческую (волонтерскую) деятельность</t>
  </si>
  <si>
    <t>Реализация потенциала каждого человека, развитие его талантов, воспитание патриотичной и социально ответственной личности</t>
  </si>
  <si>
    <t>Доля расходов организации на добровольческую (волонтерскую) деятельность в общей сумме управленческих расходов организации</t>
  </si>
  <si>
    <t>Расходы организации на развитие инфраструктуры в сфере культуры, искусства и народного творчества</t>
  </si>
  <si>
    <t>Доля расходов организации на развитие инфраструктуры в сфере культуры, искусства и народного творчества в общей сумме управленческих расходов организации</t>
  </si>
  <si>
    <t>Расходы организации на улучшение жилищных условий работников (представителей) местных сообществ</t>
  </si>
  <si>
    <t>Доля расходов организации на улучшение жилищных условий работников (представителей) местных сообществ в общей сумме управленческих расходов организации</t>
  </si>
  <si>
    <t>Расходы организации на повышение благоустройства и комплексное развитие городов и других населенных пунктов</t>
  </si>
  <si>
    <t>Комфортная и безопасная среда для жизни</t>
  </si>
  <si>
    <t>Доля расходов организации на повышение благоустройства и комплексное развитие городов и других населенных пунктов в общей сумме управленческих расходов организации</t>
  </si>
  <si>
    <t>Расходы организации на повышение качества дорожной сети</t>
  </si>
  <si>
    <t>Доля расходов организации на повышение качества дорожной сети в общей сумме управленческих расходов организации</t>
  </si>
  <si>
    <t>Отношение расходов организации на реализацию мероприятий, связанных с охраной окружающей среды, в общей сумме управленческих расходов организации</t>
  </si>
  <si>
    <t>Экологическое благополучие</t>
  </si>
  <si>
    <t>Расходы на корпоративные программы негосударственного пенсионного обеспечения и (или) долгосрочных сбережений, всего</t>
  </si>
  <si>
    <t>на одного работника</t>
  </si>
  <si>
    <t>Доля расходов на корпоративные программы негосударственного пенсионного обеспечения и (или) долгосрочных сбережений в общей сумме управленческих расходов организации</t>
  </si>
  <si>
    <t>Расходы организации на проекты по повышению туристической привлекательности территории Российской Федерации</t>
  </si>
  <si>
    <t>Устойчивая и динамичная экономика</t>
  </si>
  <si>
    <t>Доля расходов организации на проекты по повышению туристической привлекательности территории Российской Федерации в общей сумме управленческих расходов организации</t>
  </si>
  <si>
    <t>Отношение инвестиций организации в проекты, связанные с достижением технологического суверенитета и структурной адаптацией экономики Российской Федерации, в общей сумме управленческих расходов организации</t>
  </si>
  <si>
    <t>Общие расходы организации на научные исследования и (или) опытно-конструкторские разработки</t>
  </si>
  <si>
    <t>Технологическое лидерство</t>
  </si>
  <si>
    <t>Расходы организации на проекты 
по разработке и внедрению российских решений 
в сфере информационных технологий, включая 
решения, связанные с хранением и обработкой 
данных, направленных на импортозамещение, 
в том числе реализуемые стартапами</t>
  </si>
  <si>
    <t>Отношение расходов организации на проекты 
по разработке и внедрению российских решений 
в сфере информационных технологий, 
направленных на импортозамещение, 
в том числе реализуемые стартапами, в общей 
сумме управленческих расходов организации</t>
  </si>
  <si>
    <t>Расходы организации на обеспечение информационной безопасности</t>
  </si>
  <si>
    <t>Отношение расходов организации 
на обеспечение информационной безопасности 
в общей сумме управленческих расходов 
организации</t>
  </si>
  <si>
    <t>Отношение расходов организации на обеспечение цифровой безопасности в общей сумме управленческих расходов организации</t>
  </si>
  <si>
    <t>Затраты на компенсации и штрафы, в частности:</t>
  </si>
  <si>
    <t xml:space="preserve">% </t>
  </si>
  <si>
    <t>стеклянная бутылка</t>
  </si>
  <si>
    <t>алюминиевая банка</t>
  </si>
  <si>
    <t>ПЭТ банка</t>
  </si>
  <si>
    <t>Доля использованных вторичных материальных ресурсов в общем объеме использования материальных ресурсов для производства товаров, выполнения работ, оказания услуг или получения энергии, всего, в том числе по видам используемой упаковки:</t>
  </si>
  <si>
    <t>по видам использованного топлива:</t>
  </si>
  <si>
    <t>Показатель не рассчитывается.</t>
  </si>
  <si>
    <t>Направление не является приоритетным для компании.</t>
  </si>
  <si>
    <t>Корпоративная методика 182.098</t>
  </si>
  <si>
    <t>Корпоративная методика 118.029</t>
  </si>
  <si>
    <t>Государственная методика 129.567
Корпоративная методика 195.691</t>
  </si>
  <si>
    <t>Государственная методика 129.567
Корпоративная методика 130.467</t>
  </si>
  <si>
    <t>Государственная методика
154.890
Корпоративная методика 157.680</t>
  </si>
  <si>
    <t>Государственная методика
62.354
Корпоративная методика
65.225</t>
  </si>
  <si>
    <t>Государственная методика
60.757
Корпоративная методика
64.069</t>
  </si>
  <si>
    <t>Системный учет по показателю ведется с 2025 года.</t>
  </si>
  <si>
    <t>Доля потребления возобновляемой и низкоуглеродной энергии  в процентах от общего потребления энергии в отчетном периоде</t>
  </si>
  <si>
    <t>Государственная методика 
266.562 (Охват 1 + Охват 2 региональный метод)
Корпоративная методика 
269.352 (Охват 1 + Охват 2 региональный метод)</t>
  </si>
  <si>
    <t>По региональному методу 111.672</t>
  </si>
  <si>
    <t>Государственная методика 
191.494 (Охват 1 + Охват 2 рыночный метод)
Корпоративная методика 
194.284 (Охват 1 + Охват 2 рыночный метод)</t>
  </si>
  <si>
    <t>По рыночному методу 36.604</t>
  </si>
  <si>
    <t>Показатель СОКБ</t>
  </si>
  <si>
    <t>№
СОКБ</t>
  </si>
  <si>
    <t xml:space="preserve">Показатель рассчитан в соответствии с методологией Стандарта общественного капитала бизнеса. Системный учет по показателю ведется с 2025 года. </t>
  </si>
  <si>
    <t>Масса выбросов парниковых газов (региональным методом), в том числе:</t>
  </si>
  <si>
    <t>Масса выбросов парниковых газов (рыночным методом), в том числе:</t>
  </si>
  <si>
    <t xml:space="preserve">Количество отходов, переданных на утилизацию. </t>
  </si>
  <si>
    <t>Подробнее см. раздел "Стратегия устойчивого развития «Напитки Вместе» до 2035 года"
(Дополнительно применим стандарт: GRI 2-22, GRI 2-23)</t>
  </si>
  <si>
    <t>Дополнительно применим стандарт: GRI 204-1</t>
  </si>
  <si>
    <r>
      <t>Возобновляемая энергия используется в виде электрической энергии</t>
    </r>
    <r>
      <rPr>
        <sz val="11"/>
        <color theme="1"/>
        <rFont val="Calibri"/>
        <family val="2"/>
        <scheme val="minor"/>
      </rPr>
      <t xml:space="preserve"> без приобретения атрибутов генерации. </t>
    </r>
  </si>
  <si>
    <t>Показатель не раскрывается.</t>
  </si>
  <si>
    <t>К социальным мероприятиям относятся семейные дни на заводах, а также спортивные мероприятия, проведенные в 2025 году.</t>
  </si>
  <si>
    <t>Данные не консолидируются.</t>
  </si>
  <si>
    <t>Указано отношение числа работников, состоящих в зарегистрированном браке, к общей численности сотрудников по состоянию на конец отчетного периода (2023, 2024 и 2025 гг.).</t>
  </si>
  <si>
    <t>Расходы на добровольное медицинское страхование, устранение последствий несчастных случаев и чекапы для работников и членов их семей.</t>
  </si>
  <si>
    <t>Дополнительно применим стандарт: GRI 401-1.</t>
  </si>
  <si>
    <t>Дополнительно применим стандарт: GRI 2-30.</t>
  </si>
  <si>
    <t>Дополнительно применим стандарт: GRI 404-1.</t>
  </si>
  <si>
    <t>Дополнительно применим стандарт: GRI 405-1.</t>
  </si>
  <si>
    <t>Дополнительно применим стандарт: GRI 2-7.</t>
  </si>
  <si>
    <r>
      <t xml:space="preserve">Образовано всего отходов, без указания о передаче ТКО региональному оператору. </t>
    </r>
    <r>
      <rPr>
        <i/>
        <sz val="11"/>
        <color theme="1"/>
        <rFont val="Calibri"/>
        <family val="2"/>
        <scheme val="minor"/>
      </rPr>
      <t>(Дополнительно применим стандарт: GRI 306-3, 306-4, 306-5)</t>
    </r>
    <r>
      <rPr>
        <sz val="11"/>
        <color theme="1"/>
        <rFont val="Calibri"/>
        <family val="2"/>
        <scheme val="minor"/>
      </rPr>
      <t>.</t>
    </r>
  </si>
  <si>
    <t>Дополнительно применим стандарт: GRI 305-7.</t>
  </si>
  <si>
    <r>
      <t xml:space="preserve">Различия между значениями выбросов ПГ по Охвату 1, рассчитанными по корпоративной (GRI) и государственной (СОКБ) методикам, обусловлены различиями в границах учета. При расчете по корпоративной (GRI) методике также учитываются выбросы от использования хладагентов, а выбросы от мобильного сжигания топлива учитываются только по транспортным средствам, находящимся непосредственно на площадках компании.
Сравнение показателей год к году невозможно в связи с изменением методологии расчета показателей. 
</t>
    </r>
    <r>
      <rPr>
        <i/>
        <sz val="11"/>
        <color theme="1"/>
        <rFont val="Calibri"/>
        <family val="2"/>
        <scheme val="minor"/>
      </rPr>
      <t>Дополнительно применим стандарт: GRI 305-1</t>
    </r>
    <r>
      <rPr>
        <sz val="11"/>
        <color theme="1"/>
        <rFont val="Calibri"/>
        <family val="2"/>
        <scheme val="minor"/>
      </rPr>
      <t>.</t>
    </r>
  </si>
  <si>
    <r>
      <t xml:space="preserve">Сравнение показателей год к году невозможно в связи с изменением методологии расчета показателей. 
</t>
    </r>
    <r>
      <rPr>
        <i/>
        <sz val="11"/>
        <color theme="1"/>
        <rFont val="Calibri"/>
        <family val="2"/>
        <scheme val="minor"/>
      </rPr>
      <t>Дополнительно применим стандарт: GRI 305-2</t>
    </r>
    <r>
      <rPr>
        <sz val="11"/>
        <color theme="1"/>
        <rFont val="Calibri"/>
        <family val="2"/>
        <scheme val="minor"/>
      </rPr>
      <t>.</t>
    </r>
  </si>
  <si>
    <r>
      <t xml:space="preserve">Данные об объемах забора, использования воды и объемах оборотного и повторно-последовательного водоснабжения сформированы на основе официальных статистических отчетов по форме 2-ТП «Водхоз» (за исключением субабонентов, не входящих в периметр компании) согласно требованиям стандарта СОКБ. 
</t>
    </r>
    <r>
      <rPr>
        <i/>
        <sz val="11"/>
        <color theme="1"/>
        <rFont val="Calibri"/>
        <family val="2"/>
        <scheme val="minor"/>
      </rPr>
      <t>Дополнительно применим стандарт: GRI 303-3</t>
    </r>
    <r>
      <rPr>
        <sz val="11"/>
        <color theme="1"/>
        <rFont val="Calibri"/>
        <family val="2"/>
        <scheme val="minor"/>
      </rPr>
      <t>.</t>
    </r>
  </si>
  <si>
    <r>
      <t xml:space="preserve">Данные об объемах забора, использования воды и объемах оборотного и повторно-последовательного водоснабжения сформированы на основе официальных статистических отчетов по форме 2-ТП «Водхоз» (за исключением субабонентов, не входящих в периметр компании) согласно требованиям стандарта СОКБ. 
</t>
    </r>
    <r>
      <rPr>
        <i/>
        <sz val="11"/>
        <color theme="1"/>
        <rFont val="Calibri"/>
        <family val="2"/>
        <scheme val="minor"/>
      </rPr>
      <t>Дополнительно применим стандарт: GRI 303-5.</t>
    </r>
  </si>
  <si>
    <r>
      <t xml:space="preserve">Различия между значениями выбросов ПГ по Охвату 1, рассчитанными по корпоративной (GRI) и государственной (СОКБ) методикам, обусловлены различиями в границах учета. При расчете по корпоративной (GRI) методике также учитываются выбросы от использования хладагентов, а выбросы от мобильного сжигания топлива учитываются только по транспортным средствам, находящимся непосредственно на площадках компании.
Сравнение показателей год к году невозможно в связи с изменением методологии расчета показателей. 
</t>
    </r>
    <r>
      <rPr>
        <i/>
        <sz val="11"/>
        <color theme="1"/>
        <rFont val="Calibri"/>
        <family val="2"/>
        <scheme val="minor"/>
      </rPr>
      <t>Дополнительно применимы стандарты: 305-1, 305-2</t>
    </r>
    <r>
      <rPr>
        <sz val="11"/>
        <color theme="1"/>
        <rFont val="Calibri"/>
        <family val="2"/>
        <scheme val="minor"/>
      </rPr>
      <t>.</t>
    </r>
  </si>
  <si>
    <r>
      <t xml:space="preserve">Различия между значениями выбросов ПГ по Охвату 1, рассчитанными по корпоративной (GRI) и государственной (СОКБ) методикам, обусловлены различиями в границах учета. При расчете по корпоративной (GRI) методике также учитываются выбросы от использования хладагентов, а выбросы от мобильного сжигания топлива учитываются только по транспортным средствам, находящимся непосредственно на площадках компании.
Возобновляемая энергия используется в виде электрической энергии без приобретения атрибутов генерации.
Сравнение показателей год к году невозможно в связи с изменением методологии расчета показателей. 
</t>
    </r>
    <r>
      <rPr>
        <i/>
        <sz val="11"/>
        <color theme="1"/>
        <rFont val="Calibri"/>
        <family val="2"/>
        <scheme val="minor"/>
      </rPr>
      <t>Дополнительно применимы стандарты: 305-1, 305-2.</t>
    </r>
  </si>
  <si>
    <r>
      <t xml:space="preserve">Различия между значениями выбросов ПГ по Охвату 1, рассчитанными  по корпоративной (GRI) и государственной (СОКБ)  методикам, обусловлены различиями в границах учета. При расчете по корпоративной (GRI) методике также учитываются выбросы от использования хладагентов, а выбросы от мобильного сжигания топлива учитываются только по транспортным средствам, находящимся непосредственно на площадках компании.
Сравнение показателей год к году невозможно в связи с изменением методологии расчета показателей. 
</t>
    </r>
    <r>
      <rPr>
        <i/>
        <sz val="11"/>
        <color theme="1"/>
        <rFont val="Calibri"/>
        <family val="2"/>
        <scheme val="minor"/>
      </rPr>
      <t>Дополнительно применим стандарт: GRI 305-1.</t>
    </r>
  </si>
  <si>
    <r>
      <t xml:space="preserve">Сравнение показателей год к году невозможно в связи с изменением методологии расчета показателей. Возобновляемая энергия используется в виде электрической энергии без приобретения атрибутов генерации. </t>
    </r>
    <r>
      <rPr>
        <i/>
        <sz val="11"/>
        <color theme="1"/>
        <rFont val="Calibri"/>
        <family val="2"/>
        <scheme val="minor"/>
      </rPr>
      <t xml:space="preserve">
Дополнительно применим стандарт: GRI 305-2.</t>
    </r>
  </si>
  <si>
    <r>
      <t xml:space="preserve">Возобновляемая энергия используется только в виде электрической энергии без приобретения атрибутов генерации. 
</t>
    </r>
    <r>
      <rPr>
        <i/>
        <sz val="11"/>
        <color theme="1"/>
        <rFont val="Calibri"/>
        <family val="2"/>
        <scheme val="minor"/>
      </rPr>
      <t>Дополнительно применим стандарт: GRI 302-1.</t>
    </r>
  </si>
  <si>
    <r>
      <t xml:space="preserve">Значение собственного энергопотребления раскрываются без учета потребления энергии субабонентами, не входящими в границы «Напитки Вместе». 
Перевод натуральных величин в гигаджоули осуществляется на основании ГОСТ Р 51750-2001. 
</t>
    </r>
    <r>
      <rPr>
        <i/>
        <sz val="11"/>
        <color theme="1"/>
        <rFont val="Calibri"/>
        <family val="2"/>
        <scheme val="minor"/>
      </rPr>
      <t>Дополнительно применим стандарт: GRI 302-1.</t>
    </r>
  </si>
  <si>
    <r>
      <t xml:space="preserve">Указана доля вторсырья в составе вида упаковки. 
</t>
    </r>
    <r>
      <rPr>
        <i/>
        <sz val="11"/>
        <color theme="1"/>
        <rFont val="Calibri"/>
        <family val="2"/>
        <scheme val="minor"/>
      </rPr>
      <t>GRI 301-2.</t>
    </r>
  </si>
  <si>
    <r>
      <t xml:space="preserve">Указана доля вторсырья в составе вида упаковки.
</t>
    </r>
    <r>
      <rPr>
        <i/>
        <sz val="11"/>
        <color theme="1"/>
        <rFont val="Calibri"/>
        <family val="2"/>
        <scheme val="minor"/>
      </rPr>
      <t>GRI 301-2.</t>
    </r>
  </si>
  <si>
    <t>Дополнительно применим стандарт: GRI 2-27.</t>
  </si>
  <si>
    <t>Дополнительно применим стандарт: GRI 411-1.</t>
  </si>
  <si>
    <t>К должностям с высоким коррупционным риском относятся позиции с VII по II бенды в категории «Руководитель / Эксперт».</t>
  </si>
  <si>
    <t>Подробнее см. раздел «Стратегия устойчивого развития «Напитки Вместе» до 2035 года».</t>
  </si>
  <si>
    <t>Неприменимо к структуре корпоративного управления компании.</t>
  </si>
  <si>
    <t xml:space="preserve">Данные об объемах забора, использования воды и объемах оборотного и повторно-последовательного водоснабжения сформированы на основе официальных статистических отчетов по форме 2-ТП «Водхоз» (за исключением субабонентов, не входящих в периметр компании) согласно требованиям стандарта СОКБ. </t>
  </si>
  <si>
    <t>Дополнительно применим стандарт: GRI 303-4.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</si>
</sst>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#,##0.000"/>
    <numFmt numFmtId="166" formatCode="_-* #,##0.00\ _₽_-;\-* #,##0.00\ _₽_-;_-* &quot;-&quot;??\ _₽_-;_-@_-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B0F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</font>
    <font>
      <i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14" fillId="0" borderId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right"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 indent="2"/>
    </xf>
    <xf numFmtId="4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4" fontId="0" fillId="0" borderId="0" xfId="0" quotePrefix="1" applyNumberFormat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left" wrapText="1" indent="1"/>
    </xf>
    <xf numFmtId="0" fontId="0" fillId="0" borderId="0" xfId="0" applyAlignment="1">
      <alignment horizontal="left" vertical="top" wrapText="1" indent="1"/>
    </xf>
    <xf numFmtId="4" fontId="6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" fontId="11" fillId="0" borderId="0" xfId="0" applyNumberFormat="1" applyFont="1" applyAlignment="1">
      <alignment horizontal="center" vertical="center" wrapText="1"/>
    </xf>
    <xf numFmtId="0" fontId="2" fillId="0" borderId="0" xfId="0" applyFont="1"/>
    <xf numFmtId="4" fontId="12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10" fontId="0" fillId="0" borderId="0" xfId="0" applyNumberFormat="1"/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 indent="1"/>
    </xf>
    <xf numFmtId="0" fontId="17" fillId="0" borderId="0" xfId="0" applyFont="1"/>
    <xf numFmtId="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2" fillId="0" borderId="0" xfId="0" applyNumberFormat="1" applyFont="1" applyAlignment="1">
      <alignment horizontal="center" vertical="center" wrapText="1"/>
    </xf>
    <xf numFmtId="2" fontId="2" fillId="0" borderId="0" xfId="1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quotePrefix="1" applyAlignment="1">
      <alignment horizontal="center" vertical="center" wrapText="1"/>
    </xf>
  </cellXfs>
  <cellStyles count="5">
    <cellStyle name="Comma 2" xfId="4" xr:uid="{A301BADF-9382-4E53-92F6-189CA2D73D7C}"/>
    <cellStyle name="Comma 3" xfId="3" xr:uid="{5DF56CEF-7F58-47BE-94AB-F5E68E9B5D1C}"/>
    <cellStyle name="Normal" xfId="0" builtinId="0"/>
    <cellStyle name="Normal 2" xfId="1" xr:uid="{00000000-0005-0000-0000-000002000000}"/>
    <cellStyle name="Normale 3 2" xfId="2" xr:uid="{B9D5BEE2-1CB1-42C7-A915-F409DB689967}"/>
  </cellStyles>
  <dxfs count="8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MSKFSR06\Departments\R&amp;C\AAS\CG\PROJECTS\Uralkali\Sustainability%20reporting%20system%20improvement\Working\&#1060;&#1086;&#1088;&#1084;&#1099;%20&#1076;&#1083;&#1103;%20&#1089;&#1086;&#1075;&#1083;&#1072;&#1089;&#1086;&#1074;&#1072;&#1085;&#1080;&#1103;_Indicators%20GRI\15-01-2013\Security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33235051\AppData\Local\Microsoft\Windows\INetCache\Content.Outlook\QSJOZ570\(3)%20ESG-databook.xlsx" TargetMode="External"/><Relationship Id="rId1" Type="http://schemas.openxmlformats.org/officeDocument/2006/relationships/externalLinkPath" Target="file:///C:\Users\33235051\AppData\Local\Microsoft\Windows\INetCache\Content.Outlook\QSJOZ570\(3)%20ESG-databo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"/>
      <sheetName val="HR 8"/>
      <sheetName val="SO 2"/>
      <sheetName val="SO 4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Да</v>
          </cell>
        </row>
        <row r="2">
          <cell r="A2" t="str">
            <v>Нет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Экологические показатели"/>
      <sheetName val="Социальные показатели"/>
      <sheetName val="Управленческие показатели"/>
      <sheetName val="Экономические показатели"/>
      <sheetName val="Деловая репутация"/>
      <sheetName val="Вклад в нац. цели"/>
      <sheetName val="(3) ESG-databook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12EDDAF-2AA0-44CC-AFC6-421477637DA0}" name="Table13" displayName="Table13" ref="B2:J63" totalsRowShown="0" headerRowDxfId="79" dataDxfId="77" headerRowBorderDxfId="78" tableBorderDxfId="76">
  <autoFilter ref="B2:J63" xr:uid="{45B53D31-0F88-4A18-99C5-C2DC753582FF}"/>
  <sortState xmlns:xlrd2="http://schemas.microsoft.com/office/spreadsheetml/2017/richdata2" ref="B3:J63">
    <sortCondition ref="B2:B63"/>
  </sortState>
  <tableColumns count="9">
    <tableColumn id="1" xr3:uid="{7A41A2F8-BDB3-4ECB-9841-505A4D0B9A58}" name="№_x000a_СОКБ" dataDxfId="75"/>
    <tableColumn id="2" xr3:uid="{DCCBFC87-21FA-45F5-96BF-B308F3E8D35B}" name="Показатель СОКБ" dataDxfId="74"/>
    <tableColumn id="3" xr3:uid="{1866BA2E-1617-49A4-B02D-6E31145963F7}" name="Единица измерения" dataDxfId="73"/>
    <tableColumn id="4" xr3:uid="{09B388E5-11D2-48AD-ADCE-152CBAD04845}" name="2023" dataDxfId="72"/>
    <tableColumn id="5" xr3:uid="{B28AD963-055F-4C28-A3AA-C540C3E82BFC}" name="2024" dataDxfId="71"/>
    <tableColumn id="6" xr3:uid="{7815C6F2-17B9-4C72-ABF1-40F03B5135AE}" name="2025" dataDxfId="70"/>
    <tableColumn id="7" xr3:uid="{B0019625-265D-4651-911C-5D73E3FDEDD7}" name="Изменения _x000a_(к прошлому году), ед. изм." dataDxfId="69"/>
    <tableColumn id="8" xr3:uid="{5D752DB8-DBE1-426C-939E-8A2C3E9F0640}" name="Изменения _x000a_(к прошлому году), %" dataDxfId="68"/>
    <tableColumn id="9" xr3:uid="{E6CB80FF-E3BA-44B2-9776-FAF0516208EC}" name="Комментарий к показателю" dataDxfId="67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963B6BE-E117-4F2E-B8D1-BA349A56859E}" name="Table14" displayName="Table14" ref="B2:J60" totalsRowShown="0" headerRowDxfId="66" dataDxfId="64" headerRowBorderDxfId="65" tableBorderDxfId="63">
  <autoFilter ref="B2:J60" xr:uid="{45B53D31-0F88-4A18-99C5-C2DC753582FF}"/>
  <sortState xmlns:xlrd2="http://schemas.microsoft.com/office/spreadsheetml/2017/richdata2" ref="B3:J60">
    <sortCondition ref="B2:B60"/>
  </sortState>
  <tableColumns count="9">
    <tableColumn id="1" xr3:uid="{D5938DB9-6BE7-4D5E-AA98-F10BC4DE6215}" name="№_x000a_СОКБ" dataDxfId="62"/>
    <tableColumn id="2" xr3:uid="{02845D2B-06CB-4EC6-8DB2-37D9BADD4D30}" name="Показатель СОКБ" dataDxfId="61"/>
    <tableColumn id="3" xr3:uid="{A2A0022A-FDAA-4A65-BEED-C1BD5CD871E0}" name="Единица измерения" dataDxfId="60"/>
    <tableColumn id="4" xr3:uid="{E8B135FD-3F0C-4AC5-9E78-AE51D335A932}" name="2023" dataDxfId="59"/>
    <tableColumn id="5" xr3:uid="{513DC4DE-C074-4D0E-BAEA-06CD01B1ECCF}" name="2024" dataDxfId="58"/>
    <tableColumn id="6" xr3:uid="{43C20E36-5094-4FB5-8133-A67801FAC4CC}" name="2025" dataDxfId="57"/>
    <tableColumn id="7" xr3:uid="{65AE0382-9B95-420E-9927-188973D2B56D}" name="Изменения _x000a_(к прошлому году), ед. изм." dataDxfId="56"/>
    <tableColumn id="8" xr3:uid="{7530AEB6-2F9D-44C9-971A-D8143BCFC633}" name="Изменения _x000a_(к прошлому году), %" dataDxfId="55"/>
    <tableColumn id="9" xr3:uid="{ACBC432A-C254-4171-A671-A4428F23B90C}" name="Комментарий к показателю" dataDxfId="54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1036BAE-9F37-4782-9EB9-0F4CBD056FA1}" name="Table16" displayName="Table16" ref="B2:J23" totalsRowShown="0" headerRowDxfId="53" dataDxfId="51" headerRowBorderDxfId="52" tableBorderDxfId="50">
  <autoFilter ref="B2:J23" xr:uid="{45B53D31-0F88-4A18-99C5-C2DC753582FF}"/>
  <sortState xmlns:xlrd2="http://schemas.microsoft.com/office/spreadsheetml/2017/richdata2" ref="B3:J23">
    <sortCondition ref="B2:B23"/>
  </sortState>
  <tableColumns count="9">
    <tableColumn id="1" xr3:uid="{09264925-C27B-4EAA-BC64-A620153C8CE9}" name="№_x000a_СОКБ" dataDxfId="49"/>
    <tableColumn id="2" xr3:uid="{B13D441E-8543-4788-AC3A-E167DBC34C7E}" name="Показатель СОКБ" dataDxfId="48"/>
    <tableColumn id="3" xr3:uid="{0A341D06-72F3-4801-B34F-DC132A6F7190}" name="Единица измерения" dataDxfId="47"/>
    <tableColumn id="4" xr3:uid="{1730752C-B22B-48E2-BF2E-702EBE7D7E43}" name="2023" dataDxfId="46"/>
    <tableColumn id="5" xr3:uid="{C2CF5F93-F8CD-4944-809E-341EDE818E68}" name="2024" dataDxfId="45"/>
    <tableColumn id="6" xr3:uid="{25351F4E-29F7-4FB5-8A32-FF50DEF9C52C}" name="2025" dataDxfId="44"/>
    <tableColumn id="7" xr3:uid="{92393BC4-530C-4AB5-9EB0-84AA0E3A42E6}" name="Изменения _x000a_(к прошлому году), ед. изм." dataDxfId="43"/>
    <tableColumn id="8" xr3:uid="{0E7A41D1-4352-4B70-B64F-CE6B9427E323}" name="Изменения _x000a_(к прошлому году), %" dataDxfId="42"/>
    <tableColumn id="9" xr3:uid="{739EDEFF-6849-4D77-9AD8-6A3F033BC916}" name="Комментарий к показателю" dataDxfId="41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93E2910-C743-4495-8452-35E527E08047}" name="Table15" displayName="Table15" ref="B2:J21" totalsRowShown="0" headerRowDxfId="40" dataDxfId="38" headerRowBorderDxfId="39" tableBorderDxfId="37">
  <autoFilter ref="B2:J21" xr:uid="{45B53D31-0F88-4A18-99C5-C2DC753582FF}">
    <filterColumn colId="1">
      <filters>
        <filter val="Производительность труда"/>
      </filters>
    </filterColumn>
  </autoFilter>
  <sortState xmlns:xlrd2="http://schemas.microsoft.com/office/spreadsheetml/2017/richdata2" ref="B4:J4">
    <sortCondition ref="B2:B21"/>
  </sortState>
  <tableColumns count="9">
    <tableColumn id="1" xr3:uid="{333CC01F-E4A9-4965-8D21-61A796870F0B}" name="№_x000a_СОКБ" dataDxfId="36"/>
    <tableColumn id="2" xr3:uid="{01FA78C2-B708-4CE0-AA1A-EFC6CD853E71}" name="Показатель СОКБ" dataDxfId="35"/>
    <tableColumn id="3" xr3:uid="{C35A6A13-84F4-412E-862D-20330ADC7A0C}" name="Единица измерения" dataDxfId="34"/>
    <tableColumn id="4" xr3:uid="{484781D5-87FB-45C9-8C27-8FE68F8461ED}" name="2023" dataDxfId="33"/>
    <tableColumn id="5" xr3:uid="{EE5EAC96-F9FA-4292-900A-0FD9CC75B450}" name="2024" dataDxfId="32"/>
    <tableColumn id="6" xr3:uid="{C2A62ECF-C55C-442C-898E-A6631817DA55}" name="2025" dataDxfId="31"/>
    <tableColumn id="7" xr3:uid="{308C01BD-BC19-471C-B394-40D3C6CE5CDA}" name="Изменения _x000a_(к прошлому году), ед. изм." dataDxfId="30"/>
    <tableColumn id="8" xr3:uid="{967097F8-6B58-47DF-A5BA-56FEADC84067}" name="Изменения _x000a_(к прошлому году), %" dataDxfId="29"/>
    <tableColumn id="9" xr3:uid="{4A8C2BC2-9424-44CA-A5F5-CB52F353252F}" name="Комментарий к показателю" dataDxfId="28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B90232-D722-4636-8D48-D3212CD21FB1}" name="Table152" displayName="Table152" ref="B2:K3" totalsRowShown="0" headerRowDxfId="27" dataDxfId="25" headerRowBorderDxfId="26" tableBorderDxfId="24">
  <autoFilter ref="B2:K3" xr:uid="{45B53D31-0F88-4A18-99C5-C2DC753582FF}"/>
  <sortState xmlns:xlrd2="http://schemas.microsoft.com/office/spreadsheetml/2017/richdata2" ref="B3:K3">
    <sortCondition ref="B2:B3"/>
  </sortState>
  <tableColumns count="10">
    <tableColumn id="1" xr3:uid="{5EAA0D4B-6302-4421-94F7-782EBB982EF8}" name="№_x000a_СОКБ" dataDxfId="23"/>
    <tableColumn id="2" xr3:uid="{702B5FA4-2CF1-49F8-9586-DAA4CC882763}" name="Показатель СОКБ" dataDxfId="22"/>
    <tableColumn id="3" xr3:uid="{34BE549C-0D5C-4B49-90DA-E282F53D8834}" name="Единица измерения" dataDxfId="21"/>
    <tableColumn id="4" xr3:uid="{E99F6F84-8D3F-40C1-AA59-C939C380FA87}" name="2023" dataDxfId="20"/>
    <tableColumn id="5" xr3:uid="{2F92E50F-2891-47C5-ADB8-745BDE9F6067}" name="2024" dataDxfId="19"/>
    <tableColumn id="6" xr3:uid="{9264009C-E65A-4273-A4FE-AB9144335A4A}" name="2025" dataDxfId="18"/>
    <tableColumn id="7" xr3:uid="{3C4E5648-9A01-4A89-8F86-0536FEAB842C}" name="Изменения _x000a_(к прошлому году), ед. изм." dataDxfId="17"/>
    <tableColumn id="8" xr3:uid="{77120147-406C-4073-B1BA-16870E62C036}" name="Изменения _x000a_(к прошлому году), %" dataDxfId="16"/>
    <tableColumn id="9" xr3:uid="{7135EC02-0616-4387-AEAA-8CB5E95258B2}" name="Комментарий к показателю" dataDxfId="15"/>
    <tableColumn id="10" xr3:uid="{21F25C5D-AC2E-467F-9685-4F244C753DB6}" name="Область" dataDxfId="14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78FBE08-0A9A-44EC-AEF6-D66FE2DDAC15}" name="Table167" displayName="Table167" ref="B2:K46" totalsRowShown="0" headerRowDxfId="13" dataDxfId="11" headerRowBorderDxfId="12" tableBorderDxfId="10">
  <autoFilter ref="B2:K46" xr:uid="{45B53D31-0F88-4A18-99C5-C2DC753582FF}"/>
  <sortState xmlns:xlrd2="http://schemas.microsoft.com/office/spreadsheetml/2017/richdata2" ref="B3:K45">
    <sortCondition ref="B2:B45"/>
  </sortState>
  <tableColumns count="10">
    <tableColumn id="1" xr3:uid="{FD3F3023-14B6-439E-B6B5-592C5005CC01}" name="№_x000a_СОКБ" dataDxfId="9"/>
    <tableColumn id="2" xr3:uid="{51491C29-5D08-4EB8-BC61-C756687D8AF3}" name="Показатель СОКБ" dataDxfId="8"/>
    <tableColumn id="3" xr3:uid="{CD34EE30-135C-4CEC-AB36-AE57186B61EC}" name="Единица измерения" dataDxfId="7"/>
    <tableColumn id="4" xr3:uid="{FCC4B9F1-1903-4217-AA12-B8A2747BB55E}" name="2023" dataDxfId="6"/>
    <tableColumn id="5" xr3:uid="{C5504ED1-A8D9-4C4D-9019-E2B740614521}" name="2024" dataDxfId="5"/>
    <tableColumn id="6" xr3:uid="{C8775C3C-2C88-4234-9166-8A42B3235F8F}" name="2025" dataDxfId="4"/>
    <tableColumn id="7" xr3:uid="{0991A6CE-379F-4C04-92EE-D7F62D26A7CD}" name="Изменения _x000a_(к прошлому году), ед. изм." dataDxfId="3"/>
    <tableColumn id="8" xr3:uid="{4679EED4-BA0D-4BB0-BD1C-EF957A2EA1A2}" name="Изменения _x000a_(к прошлому году), %" dataDxfId="2"/>
    <tableColumn id="9" xr3:uid="{16036CE2-0646-4AFF-8C41-6C57254175E3}" name="Комментарий к показателю" dataDxfId="1"/>
    <tableColumn id="10" xr3:uid="{FF247EC2-D5C9-4E07-B991-C699208F405F}" name="Национальная цель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E271A-16AC-460B-8EB3-6F49E36BC587}">
  <dimension ref="B2:L63"/>
  <sheetViews>
    <sheetView showGridLines="0" tabSelected="1" zoomScale="56" zoomScaleNormal="100" workbookViewId="0">
      <pane ySplit="2" topLeftCell="A3" activePane="bottomLeft" state="frozen"/>
      <selection pane="bottomLeft"/>
    </sheetView>
  </sheetViews>
  <sheetFormatPr defaultColWidth="9" defaultRowHeight="14.4" outlineLevelCol="1"/>
  <cols>
    <col min="1" max="2" width="9" customWidth="1"/>
    <col min="3" max="3" width="57" customWidth="1"/>
    <col min="4" max="4" width="17" style="12" customWidth="1"/>
    <col min="5" max="7" width="25.5546875" style="12" customWidth="1"/>
    <col min="8" max="9" width="25.5546875" style="12" customWidth="1" outlineLevel="1"/>
    <col min="10" max="10" width="85.33203125" bestFit="1" customWidth="1"/>
    <col min="11" max="11" width="9" customWidth="1"/>
  </cols>
  <sheetData>
    <row r="2" spans="2:10" ht="56.25" customHeight="1">
      <c r="B2" s="36" t="s">
        <v>258</v>
      </c>
      <c r="C2" s="36" t="s">
        <v>257</v>
      </c>
      <c r="D2" s="36" t="s">
        <v>0</v>
      </c>
      <c r="E2" s="36" t="s">
        <v>1</v>
      </c>
      <c r="F2" s="36" t="s">
        <v>2</v>
      </c>
      <c r="G2" s="36" t="s">
        <v>3</v>
      </c>
      <c r="H2" s="36" t="s">
        <v>4</v>
      </c>
      <c r="I2" s="36" t="s">
        <v>5</v>
      </c>
      <c r="J2" s="36" t="s">
        <v>6</v>
      </c>
    </row>
    <row r="3" spans="2:10" ht="80.55" customHeight="1">
      <c r="B3" s="6">
        <v>1</v>
      </c>
      <c r="C3" s="3" t="s">
        <v>7</v>
      </c>
      <c r="D3" s="4" t="s">
        <v>8</v>
      </c>
      <c r="E3" s="10">
        <v>8254</v>
      </c>
      <c r="F3" s="10">
        <v>9192</v>
      </c>
      <c r="G3" s="10">
        <v>9568</v>
      </c>
      <c r="H3" s="10">
        <f t="shared" ref="H3:H19" si="0">IFERROR(G3-F3, "-")</f>
        <v>376</v>
      </c>
      <c r="I3" s="10">
        <f>IFERROR((G3/F3-1)*100,"-")</f>
        <v>4.0905134899912987</v>
      </c>
      <c r="J3" s="3" t="s">
        <v>280</v>
      </c>
    </row>
    <row r="4" spans="2:10" ht="81.45" customHeight="1">
      <c r="B4" s="6">
        <v>2</v>
      </c>
      <c r="C4" s="3" t="s">
        <v>9</v>
      </c>
      <c r="D4" s="4" t="s">
        <v>8</v>
      </c>
      <c r="E4" s="10">
        <v>8254</v>
      </c>
      <c r="F4" s="10">
        <v>9179</v>
      </c>
      <c r="G4" s="10">
        <v>9568</v>
      </c>
      <c r="H4" s="10">
        <f t="shared" si="0"/>
        <v>389</v>
      </c>
      <c r="I4" s="10">
        <f t="shared" ref="I4:I19" si="1">IFERROR((G4/F4-1)*100,"-")</f>
        <v>4.2379344155136778</v>
      </c>
      <c r="J4" s="3" t="s">
        <v>281</v>
      </c>
    </row>
    <row r="5" spans="2:10" ht="76.05" customHeight="1">
      <c r="B5" s="6">
        <v>3</v>
      </c>
      <c r="C5" s="3" t="s">
        <v>10</v>
      </c>
      <c r="D5" s="4" t="s">
        <v>11</v>
      </c>
      <c r="E5" s="10">
        <v>22</v>
      </c>
      <c r="F5" s="10">
        <v>22</v>
      </c>
      <c r="G5" s="10">
        <v>17</v>
      </c>
      <c r="H5" s="10">
        <f t="shared" si="0"/>
        <v>-5</v>
      </c>
      <c r="I5" s="10">
        <f t="shared" si="1"/>
        <v>-22.72727272727273</v>
      </c>
      <c r="J5" s="3" t="s">
        <v>295</v>
      </c>
    </row>
    <row r="6" spans="2:10" ht="57.45" customHeight="1">
      <c r="B6" s="6">
        <v>4</v>
      </c>
      <c r="C6" s="3" t="s">
        <v>12</v>
      </c>
      <c r="D6" s="4" t="s">
        <v>8</v>
      </c>
      <c r="E6" s="10">
        <v>4874.7120450000002</v>
      </c>
      <c r="F6" s="10">
        <v>5600.8766180000002</v>
      </c>
      <c r="G6" s="10">
        <v>6092.1564305713</v>
      </c>
      <c r="H6" s="10">
        <f t="shared" si="0"/>
        <v>491.27981257129977</v>
      </c>
      <c r="I6" s="10">
        <f t="shared" si="1"/>
        <v>8.771480717722536</v>
      </c>
      <c r="J6" s="37" t="s">
        <v>296</v>
      </c>
    </row>
    <row r="7" spans="2:10" ht="28.8">
      <c r="B7" s="6">
        <v>5</v>
      </c>
      <c r="C7" s="3" t="s">
        <v>13</v>
      </c>
      <c r="D7" s="4" t="s">
        <v>14</v>
      </c>
      <c r="E7" s="10">
        <v>437579.92799999996</v>
      </c>
      <c r="F7" s="10">
        <v>439827.45599999983</v>
      </c>
      <c r="G7" s="10">
        <v>471249.53399999993</v>
      </c>
      <c r="H7" s="10">
        <f t="shared" si="0"/>
        <v>31422.078000000096</v>
      </c>
      <c r="I7" s="10">
        <f t="shared" si="1"/>
        <v>7.1441829224958786</v>
      </c>
      <c r="J7" s="3"/>
    </row>
    <row r="8" spans="2:10">
      <c r="B8" s="6">
        <v>5</v>
      </c>
      <c r="C8" s="9" t="s">
        <v>15</v>
      </c>
      <c r="D8" s="4" t="s">
        <v>14</v>
      </c>
      <c r="E8" s="10">
        <v>0.45100000000000001</v>
      </c>
      <c r="F8" s="10">
        <v>0.72099999999999997</v>
      </c>
      <c r="G8" s="10">
        <v>0.59000000000000008</v>
      </c>
      <c r="H8" s="10">
        <f t="shared" si="0"/>
        <v>-0.13099999999999989</v>
      </c>
      <c r="I8" s="10">
        <f t="shared" si="1"/>
        <v>-18.169209431345333</v>
      </c>
      <c r="J8" s="3"/>
    </row>
    <row r="9" spans="2:10">
      <c r="B9" s="6">
        <v>5</v>
      </c>
      <c r="C9" s="9" t="s">
        <v>16</v>
      </c>
      <c r="D9" s="4" t="s">
        <v>14</v>
      </c>
      <c r="E9" s="10">
        <v>1.9469999999999998</v>
      </c>
      <c r="F9" s="10">
        <v>1.6920000000000002</v>
      </c>
      <c r="G9" s="10">
        <v>2.5449999999999995</v>
      </c>
      <c r="H9" s="10">
        <f t="shared" si="0"/>
        <v>0.85299999999999931</v>
      </c>
      <c r="I9" s="10">
        <f t="shared" si="1"/>
        <v>50.413711583924311</v>
      </c>
      <c r="J9" s="3"/>
    </row>
    <row r="10" spans="2:10">
      <c r="B10" s="6">
        <v>5</v>
      </c>
      <c r="C10" s="9" t="s">
        <v>17</v>
      </c>
      <c r="D10" s="4" t="s">
        <v>14</v>
      </c>
      <c r="E10" s="10">
        <v>777.005</v>
      </c>
      <c r="F10" s="10">
        <v>1401.0530000000001</v>
      </c>
      <c r="G10" s="10">
        <v>1314.8830000000003</v>
      </c>
      <c r="H10" s="10">
        <f t="shared" si="0"/>
        <v>-86.169999999999845</v>
      </c>
      <c r="I10" s="10">
        <f t="shared" si="1"/>
        <v>-6.1503740400969731</v>
      </c>
      <c r="J10" s="3"/>
    </row>
    <row r="11" spans="2:10">
      <c r="B11" s="6">
        <v>5</v>
      </c>
      <c r="C11" s="9" t="s">
        <v>18</v>
      </c>
      <c r="D11" s="4" t="s">
        <v>14</v>
      </c>
      <c r="E11" s="10">
        <v>8629.7749999999996</v>
      </c>
      <c r="F11" s="10">
        <v>8442.7310000000034</v>
      </c>
      <c r="G11" s="10">
        <v>11334.758</v>
      </c>
      <c r="H11" s="10">
        <f t="shared" si="0"/>
        <v>2892.0269999999964</v>
      </c>
      <c r="I11" s="10">
        <f t="shared" si="1"/>
        <v>34.254638694517148</v>
      </c>
      <c r="J11" s="3"/>
    </row>
    <row r="12" spans="2:10">
      <c r="B12" s="6">
        <v>5</v>
      </c>
      <c r="C12" s="9" t="s">
        <v>19</v>
      </c>
      <c r="D12" s="4" t="s">
        <v>14</v>
      </c>
      <c r="E12" s="10">
        <v>428170.74999999994</v>
      </c>
      <c r="F12" s="10">
        <v>429981.25899999985</v>
      </c>
      <c r="G12" s="10">
        <v>458596.75799999991</v>
      </c>
      <c r="H12" s="10">
        <f t="shared" si="0"/>
        <v>28615.499000000069</v>
      </c>
      <c r="I12" s="10">
        <f t="shared" si="1"/>
        <v>6.6550572614608061</v>
      </c>
      <c r="J12" s="3"/>
    </row>
    <row r="13" spans="2:10" ht="28.8">
      <c r="B13" s="6">
        <v>6</v>
      </c>
      <c r="C13" s="3" t="s">
        <v>20</v>
      </c>
      <c r="D13" s="4" t="s">
        <v>14</v>
      </c>
      <c r="E13" s="10">
        <v>437579.92799999984</v>
      </c>
      <c r="F13" s="10">
        <v>439827.45600000006</v>
      </c>
      <c r="G13" s="10">
        <v>471249.53399999999</v>
      </c>
      <c r="H13" s="10">
        <f t="shared" si="0"/>
        <v>31422.077999999921</v>
      </c>
      <c r="I13" s="10">
        <f t="shared" si="1"/>
        <v>7.1441829224958342</v>
      </c>
      <c r="J13" s="3" t="s">
        <v>276</v>
      </c>
    </row>
    <row r="14" spans="2:10">
      <c r="B14" s="6">
        <v>6</v>
      </c>
      <c r="C14" s="9" t="s">
        <v>21</v>
      </c>
      <c r="D14" s="4" t="s">
        <v>14</v>
      </c>
      <c r="E14" s="10">
        <v>162041.02799999993</v>
      </c>
      <c r="F14" s="10">
        <v>185257.38500000013</v>
      </c>
      <c r="G14" s="10">
        <v>224375.38900000005</v>
      </c>
      <c r="H14" s="10">
        <f t="shared" si="0"/>
        <v>39118.003999999928</v>
      </c>
      <c r="I14" s="10">
        <f t="shared" si="1"/>
        <v>21.115489674001342</v>
      </c>
      <c r="J14" s="3" t="s">
        <v>262</v>
      </c>
    </row>
    <row r="15" spans="2:10">
      <c r="B15" s="6">
        <v>6</v>
      </c>
      <c r="C15" s="9" t="s">
        <v>22</v>
      </c>
      <c r="D15" s="4" t="s">
        <v>14</v>
      </c>
      <c r="E15" s="10">
        <v>54969.693000000007</v>
      </c>
      <c r="F15" s="10">
        <v>49402.990999999995</v>
      </c>
      <c r="G15" s="10">
        <v>49104.062999999995</v>
      </c>
      <c r="H15" s="10">
        <f t="shared" si="0"/>
        <v>-298.92799999999988</v>
      </c>
      <c r="I15" s="10">
        <f t="shared" si="1"/>
        <v>-0.605080773348321</v>
      </c>
      <c r="J15" s="3" t="s">
        <v>23</v>
      </c>
    </row>
    <row r="16" spans="2:10">
      <c r="B16" s="6">
        <v>6</v>
      </c>
      <c r="C16" s="9" t="s">
        <v>24</v>
      </c>
      <c r="D16" s="4" t="s">
        <v>14</v>
      </c>
      <c r="E16" s="10">
        <v>4766.7719999999981</v>
      </c>
      <c r="F16" s="10">
        <v>4197.5159999999996</v>
      </c>
      <c r="G16" s="10">
        <v>8186.1919999999991</v>
      </c>
      <c r="H16" s="10">
        <f t="shared" si="0"/>
        <v>3988.6759999999995</v>
      </c>
      <c r="I16" s="10">
        <f t="shared" si="1"/>
        <v>95.024676499148541</v>
      </c>
      <c r="J16" s="3" t="s">
        <v>25</v>
      </c>
    </row>
    <row r="17" spans="2:10">
      <c r="B17" s="6">
        <v>6</v>
      </c>
      <c r="C17" s="9" t="s">
        <v>26</v>
      </c>
      <c r="D17" s="4" t="s">
        <v>14</v>
      </c>
      <c r="E17" s="10">
        <v>214999.33100000006</v>
      </c>
      <c r="F17" s="10">
        <v>200090.40099999993</v>
      </c>
      <c r="G17" s="10">
        <v>188644.57700000002</v>
      </c>
      <c r="H17" s="10">
        <f t="shared" si="0"/>
        <v>-11445.823999999906</v>
      </c>
      <c r="I17" s="10">
        <f t="shared" si="1"/>
        <v>-5.7203263838728091</v>
      </c>
      <c r="J17" s="3" t="s">
        <v>27</v>
      </c>
    </row>
    <row r="18" spans="2:10">
      <c r="B18" s="6">
        <v>6</v>
      </c>
      <c r="C18" s="9" t="s">
        <v>28</v>
      </c>
      <c r="D18" s="4" t="s">
        <v>14</v>
      </c>
      <c r="E18" s="10">
        <v>0</v>
      </c>
      <c r="F18" s="10">
        <v>0</v>
      </c>
      <c r="G18" s="10">
        <v>0</v>
      </c>
      <c r="H18" s="10">
        <f t="shared" si="0"/>
        <v>0</v>
      </c>
      <c r="I18" s="10">
        <v>0</v>
      </c>
      <c r="J18" s="3"/>
    </row>
    <row r="19" spans="2:10" ht="28.8">
      <c r="B19" s="6">
        <v>7</v>
      </c>
      <c r="C19" s="3" t="s">
        <v>30</v>
      </c>
      <c r="D19" s="4" t="s">
        <v>31</v>
      </c>
      <c r="E19" s="10">
        <v>0.84407100000000002</v>
      </c>
      <c r="F19" s="10">
        <v>0.91647100000000015</v>
      </c>
      <c r="G19" s="10">
        <v>0.83717800000000009</v>
      </c>
      <c r="H19" s="10">
        <f t="shared" si="0"/>
        <v>-7.9293000000000058E-2</v>
      </c>
      <c r="I19" s="10">
        <f t="shared" si="1"/>
        <v>-8.6519922616209435</v>
      </c>
      <c r="J19" s="37" t="s">
        <v>277</v>
      </c>
    </row>
    <row r="20" spans="2:10" ht="156.44999999999999" customHeight="1">
      <c r="B20" s="6">
        <v>8</v>
      </c>
      <c r="C20" s="3" t="s">
        <v>260</v>
      </c>
      <c r="D20" s="4" t="s">
        <v>32</v>
      </c>
      <c r="E20" s="4" t="s">
        <v>244</v>
      </c>
      <c r="F20" s="4" t="s">
        <v>246</v>
      </c>
      <c r="G20" s="4" t="s">
        <v>253</v>
      </c>
      <c r="H20" s="4" t="s">
        <v>29</v>
      </c>
      <c r="I20" s="4" t="s">
        <v>29</v>
      </c>
      <c r="J20" s="3" t="s">
        <v>282</v>
      </c>
    </row>
    <row r="21" spans="2:10" ht="144.6" customHeight="1">
      <c r="B21" s="6">
        <v>8</v>
      </c>
      <c r="C21" s="9" t="s">
        <v>33</v>
      </c>
      <c r="D21" s="4" t="s">
        <v>32</v>
      </c>
      <c r="E21" s="10" t="s">
        <v>245</v>
      </c>
      <c r="F21" s="10" t="s">
        <v>247</v>
      </c>
      <c r="G21" s="10" t="s">
        <v>248</v>
      </c>
      <c r="H21" s="10" t="s">
        <v>29</v>
      </c>
      <c r="I21" s="10" t="s">
        <v>29</v>
      </c>
      <c r="J21" s="3" t="s">
        <v>278</v>
      </c>
    </row>
    <row r="22" spans="2:10" ht="79.05" customHeight="1">
      <c r="B22" s="6">
        <v>8</v>
      </c>
      <c r="C22" s="9" t="s">
        <v>34</v>
      </c>
      <c r="D22" s="4" t="s">
        <v>32</v>
      </c>
      <c r="E22" s="4" t="s">
        <v>250</v>
      </c>
      <c r="F22" s="4" t="s">
        <v>249</v>
      </c>
      <c r="G22" s="4" t="s">
        <v>254</v>
      </c>
      <c r="H22" s="4" t="s">
        <v>29</v>
      </c>
      <c r="I22" s="4" t="s">
        <v>29</v>
      </c>
      <c r="J22" s="3" t="s">
        <v>279</v>
      </c>
    </row>
    <row r="23" spans="2:10" ht="172.8">
      <c r="B23" s="6">
        <v>8</v>
      </c>
      <c r="C23" s="3" t="s">
        <v>261</v>
      </c>
      <c r="D23" s="4" t="s">
        <v>32</v>
      </c>
      <c r="E23" s="4" t="s">
        <v>244</v>
      </c>
      <c r="F23" s="4" t="s">
        <v>246</v>
      </c>
      <c r="G23" s="4" t="s">
        <v>255</v>
      </c>
      <c r="H23" s="4" t="s">
        <v>29</v>
      </c>
      <c r="I23" s="4" t="s">
        <v>29</v>
      </c>
      <c r="J23" s="3" t="s">
        <v>283</v>
      </c>
    </row>
    <row r="24" spans="2:10" ht="152.55000000000001" customHeight="1">
      <c r="B24" s="6">
        <v>8</v>
      </c>
      <c r="C24" s="9" t="s">
        <v>33</v>
      </c>
      <c r="D24" s="4" t="s">
        <v>32</v>
      </c>
      <c r="E24" s="10" t="s">
        <v>245</v>
      </c>
      <c r="F24" s="10" t="s">
        <v>247</v>
      </c>
      <c r="G24" s="10" t="s">
        <v>248</v>
      </c>
      <c r="H24" s="10" t="s">
        <v>29</v>
      </c>
      <c r="I24" s="10" t="s">
        <v>29</v>
      </c>
      <c r="J24" s="3" t="s">
        <v>284</v>
      </c>
    </row>
    <row r="25" spans="2:10" ht="79.05" customHeight="1">
      <c r="B25" s="6">
        <v>8</v>
      </c>
      <c r="C25" s="9" t="s">
        <v>34</v>
      </c>
      <c r="D25" s="4" t="s">
        <v>32</v>
      </c>
      <c r="E25" s="4" t="s">
        <v>250</v>
      </c>
      <c r="F25" s="4" t="s">
        <v>249</v>
      </c>
      <c r="G25" s="4" t="s">
        <v>256</v>
      </c>
      <c r="H25" s="4" t="s">
        <v>29</v>
      </c>
      <c r="I25" s="4" t="s">
        <v>29</v>
      </c>
      <c r="J25" s="3" t="s">
        <v>285</v>
      </c>
    </row>
    <row r="26" spans="2:10" ht="43.2">
      <c r="B26" s="6">
        <v>9</v>
      </c>
      <c r="C26" s="8" t="s">
        <v>35</v>
      </c>
      <c r="D26" s="4" t="s">
        <v>36</v>
      </c>
      <c r="E26" s="10" t="s">
        <v>29</v>
      </c>
      <c r="F26" s="10" t="s">
        <v>29</v>
      </c>
      <c r="G26" s="10" t="s">
        <v>29</v>
      </c>
      <c r="H26" s="10" t="str">
        <f t="shared" ref="H26:H35" si="2">IFERROR(G26-F26, "-")</f>
        <v>-</v>
      </c>
      <c r="I26" s="10" t="str">
        <f t="shared" ref="I26:I63" si="3">IFERROR((G26/F26-1)*100,"-")</f>
        <v>-</v>
      </c>
      <c r="J26" s="3" t="s">
        <v>242</v>
      </c>
    </row>
    <row r="27" spans="2:10" ht="28.8">
      <c r="B27" s="6">
        <v>10</v>
      </c>
      <c r="C27" s="3" t="s">
        <v>37</v>
      </c>
      <c r="D27" s="4" t="s">
        <v>38</v>
      </c>
      <c r="E27" s="10">
        <v>116631.28</v>
      </c>
      <c r="F27" s="10">
        <v>96852</v>
      </c>
      <c r="G27" s="10">
        <v>168681</v>
      </c>
      <c r="H27" s="10">
        <f t="shared" si="2"/>
        <v>71829</v>
      </c>
      <c r="I27" s="10">
        <f t="shared" si="3"/>
        <v>74.163672407384468</v>
      </c>
      <c r="J27" s="3"/>
    </row>
    <row r="28" spans="2:10" ht="28.8">
      <c r="B28" s="6">
        <v>10</v>
      </c>
      <c r="C28" s="9" t="s">
        <v>39</v>
      </c>
      <c r="D28" s="4" t="s">
        <v>38</v>
      </c>
      <c r="E28" s="10">
        <v>12658</v>
      </c>
      <c r="F28" s="10">
        <v>8830</v>
      </c>
      <c r="G28" s="10">
        <v>10985</v>
      </c>
      <c r="H28" s="10">
        <f t="shared" si="2"/>
        <v>2155</v>
      </c>
      <c r="I28" s="10">
        <f t="shared" si="3"/>
        <v>24.405436013590041</v>
      </c>
      <c r="J28" s="3"/>
    </row>
    <row r="29" spans="2:10">
      <c r="B29" s="6">
        <v>10</v>
      </c>
      <c r="C29" s="9" t="s">
        <v>40</v>
      </c>
      <c r="D29" s="4" t="s">
        <v>38</v>
      </c>
      <c r="E29" s="10">
        <v>84714.28</v>
      </c>
      <c r="F29" s="10">
        <v>84031</v>
      </c>
      <c r="G29" s="10">
        <v>123802</v>
      </c>
      <c r="H29" s="10">
        <f t="shared" si="2"/>
        <v>39771</v>
      </c>
      <c r="I29" s="10">
        <f t="shared" si="3"/>
        <v>47.328961930716048</v>
      </c>
      <c r="J29" s="3"/>
    </row>
    <row r="30" spans="2:10">
      <c r="B30" s="6">
        <v>10</v>
      </c>
      <c r="C30" s="9" t="s">
        <v>41</v>
      </c>
      <c r="D30" s="4" t="s">
        <v>38</v>
      </c>
      <c r="E30" s="10">
        <v>19248</v>
      </c>
      <c r="F30" s="10">
        <v>2830</v>
      </c>
      <c r="G30" s="10">
        <v>33864</v>
      </c>
      <c r="H30" s="10">
        <f t="shared" si="2"/>
        <v>31034</v>
      </c>
      <c r="I30" s="10">
        <f t="shared" si="3"/>
        <v>1096.6077738515901</v>
      </c>
      <c r="J30" s="3"/>
    </row>
    <row r="31" spans="2:10">
      <c r="B31" s="6">
        <v>10</v>
      </c>
      <c r="C31" s="9" t="s">
        <v>42</v>
      </c>
      <c r="D31" s="4" t="s">
        <v>38</v>
      </c>
      <c r="E31" s="10">
        <v>0</v>
      </c>
      <c r="F31" s="10">
        <v>0</v>
      </c>
      <c r="G31" s="10">
        <v>0</v>
      </c>
      <c r="H31" s="10">
        <f t="shared" si="2"/>
        <v>0</v>
      </c>
      <c r="I31" s="10" t="str">
        <f>IFERROR((G31/F31-1)*100,"0.00")</f>
        <v>0.00</v>
      </c>
      <c r="J31" s="3" t="s">
        <v>243</v>
      </c>
    </row>
    <row r="32" spans="2:10">
      <c r="B32" s="6">
        <v>10</v>
      </c>
      <c r="C32" s="9" t="s">
        <v>43</v>
      </c>
      <c r="D32" s="4" t="s">
        <v>38</v>
      </c>
      <c r="E32" s="10">
        <v>0</v>
      </c>
      <c r="F32" s="10">
        <v>0</v>
      </c>
      <c r="G32" s="10">
        <v>0</v>
      </c>
      <c r="H32" s="10">
        <f t="shared" si="2"/>
        <v>0</v>
      </c>
      <c r="I32" s="10" t="str">
        <f t="shared" ref="I32:I35" si="4">IFERROR((G32/F32-1)*100,"0.00")</f>
        <v>0.00</v>
      </c>
      <c r="J32" s="3" t="s">
        <v>243</v>
      </c>
    </row>
    <row r="33" spans="2:12">
      <c r="B33" s="6">
        <v>10</v>
      </c>
      <c r="C33" s="9" t="s">
        <v>44</v>
      </c>
      <c r="D33" s="4" t="s">
        <v>38</v>
      </c>
      <c r="E33" s="10">
        <v>0</v>
      </c>
      <c r="F33" s="10">
        <v>0</v>
      </c>
      <c r="G33" s="10">
        <v>0</v>
      </c>
      <c r="H33" s="10">
        <f t="shared" si="2"/>
        <v>0</v>
      </c>
      <c r="I33" s="10" t="str">
        <f t="shared" si="4"/>
        <v>0.00</v>
      </c>
      <c r="J33" s="3" t="s">
        <v>243</v>
      </c>
    </row>
    <row r="34" spans="2:12" ht="28.8">
      <c r="B34" s="6">
        <v>10</v>
      </c>
      <c r="C34" s="9" t="s">
        <v>45</v>
      </c>
      <c r="D34" s="4" t="s">
        <v>38</v>
      </c>
      <c r="E34" s="10">
        <v>0</v>
      </c>
      <c r="F34" s="10">
        <v>0</v>
      </c>
      <c r="G34" s="10">
        <v>0</v>
      </c>
      <c r="H34" s="10">
        <f t="shared" si="2"/>
        <v>0</v>
      </c>
      <c r="I34" s="10" t="str">
        <f t="shared" si="4"/>
        <v>0.00</v>
      </c>
      <c r="J34" s="3" t="s">
        <v>243</v>
      </c>
    </row>
    <row r="35" spans="2:12" ht="28.8">
      <c r="B35" s="6">
        <v>10</v>
      </c>
      <c r="C35" s="9" t="s">
        <v>46</v>
      </c>
      <c r="D35" s="4" t="s">
        <v>38</v>
      </c>
      <c r="E35" s="10">
        <v>0</v>
      </c>
      <c r="F35" s="10">
        <v>0</v>
      </c>
      <c r="G35" s="10">
        <v>0</v>
      </c>
      <c r="H35" s="10">
        <f t="shared" si="2"/>
        <v>0</v>
      </c>
      <c r="I35" s="10" t="str">
        <f t="shared" si="4"/>
        <v>0.00</v>
      </c>
      <c r="J35" s="3" t="s">
        <v>243</v>
      </c>
    </row>
    <row r="36" spans="2:12" ht="28.8">
      <c r="B36" s="6">
        <v>10</v>
      </c>
      <c r="C36" s="9" t="s">
        <v>47</v>
      </c>
      <c r="D36" s="4" t="s">
        <v>38</v>
      </c>
      <c r="E36" s="10">
        <v>11</v>
      </c>
      <c r="F36" s="10">
        <v>1161</v>
      </c>
      <c r="G36" s="10">
        <v>30</v>
      </c>
      <c r="H36" s="10">
        <f t="shared" ref="H36:H63" si="5">IFERROR(G36-F36, "-")</f>
        <v>-1131</v>
      </c>
      <c r="I36" s="10">
        <f t="shared" si="3"/>
        <v>-97.41602067183463</v>
      </c>
      <c r="J36" s="3"/>
    </row>
    <row r="37" spans="2:12" ht="43.2">
      <c r="B37" s="6">
        <v>11</v>
      </c>
      <c r="C37" s="3" t="s">
        <v>48</v>
      </c>
      <c r="D37" s="4" t="s">
        <v>50</v>
      </c>
      <c r="E37" s="10">
        <v>583242</v>
      </c>
      <c r="F37" s="10">
        <v>672209</v>
      </c>
      <c r="G37" s="10">
        <v>806013</v>
      </c>
      <c r="H37" s="10">
        <f t="shared" si="5"/>
        <v>133804</v>
      </c>
      <c r="I37" s="10">
        <f t="shared" si="3"/>
        <v>19.905118794898602</v>
      </c>
      <c r="J37" s="3" t="s">
        <v>286</v>
      </c>
    </row>
    <row r="38" spans="2:12" ht="43.2">
      <c r="B38" s="6">
        <v>11</v>
      </c>
      <c r="C38" s="3" t="s">
        <v>252</v>
      </c>
      <c r="D38" s="4" t="s">
        <v>236</v>
      </c>
      <c r="E38" s="38">
        <v>23</v>
      </c>
      <c r="F38" s="38">
        <v>24</v>
      </c>
      <c r="G38" s="38">
        <v>22</v>
      </c>
      <c r="H38" s="10">
        <f t="shared" si="5"/>
        <v>-2</v>
      </c>
      <c r="I38" s="10" t="s">
        <v>29</v>
      </c>
      <c r="J38" s="3" t="s">
        <v>265</v>
      </c>
    </row>
    <row r="39" spans="2:12" ht="73.95" customHeight="1">
      <c r="B39" s="6">
        <v>12</v>
      </c>
      <c r="C39" s="3" t="s">
        <v>49</v>
      </c>
      <c r="D39" s="4" t="s">
        <v>50</v>
      </c>
      <c r="E39" s="10">
        <v>3073843</v>
      </c>
      <c r="F39" s="10">
        <v>3466575</v>
      </c>
      <c r="G39" s="10">
        <v>3609247.51</v>
      </c>
      <c r="H39" s="10">
        <f t="shared" si="5"/>
        <v>142672.50999999978</v>
      </c>
      <c r="I39" s="10">
        <f t="shared" si="3"/>
        <v>4.1156620006778999</v>
      </c>
      <c r="J39" s="3" t="s">
        <v>287</v>
      </c>
    </row>
    <row r="40" spans="2:12">
      <c r="B40" s="6">
        <v>12</v>
      </c>
      <c r="C40" s="9" t="s">
        <v>51</v>
      </c>
      <c r="D40" s="4" t="s">
        <v>50</v>
      </c>
      <c r="E40" s="10">
        <v>2343348</v>
      </c>
      <c r="F40" s="10">
        <v>2577228</v>
      </c>
      <c r="G40" s="10">
        <v>2624182.5099999998</v>
      </c>
      <c r="H40" s="10">
        <f t="shared" si="5"/>
        <v>46954.509999999776</v>
      </c>
      <c r="I40" s="10">
        <f t="shared" si="3"/>
        <v>1.8218997310288421</v>
      </c>
      <c r="J40" s="3"/>
    </row>
    <row r="41" spans="2:12">
      <c r="B41" s="6">
        <v>12</v>
      </c>
      <c r="C41" s="9" t="s">
        <v>52</v>
      </c>
      <c r="D41" s="4" t="s">
        <v>50</v>
      </c>
      <c r="E41" s="10">
        <v>730495</v>
      </c>
      <c r="F41" s="10">
        <v>889347</v>
      </c>
      <c r="G41" s="10">
        <v>985065</v>
      </c>
      <c r="H41" s="10">
        <f t="shared" si="5"/>
        <v>95718</v>
      </c>
      <c r="I41" s="10">
        <f t="shared" si="3"/>
        <v>10.762728158975076</v>
      </c>
      <c r="J41" s="3"/>
    </row>
    <row r="42" spans="2:12">
      <c r="B42" s="6">
        <v>12</v>
      </c>
      <c r="C42" s="39" t="s">
        <v>241</v>
      </c>
      <c r="D42" s="4" t="s">
        <v>50</v>
      </c>
      <c r="E42" s="10">
        <f>SUM(E43:E45)</f>
        <v>2033348.2</v>
      </c>
      <c r="F42" s="10">
        <f>SUM(F43:F45)</f>
        <v>2201152.8199999998</v>
      </c>
      <c r="G42" s="10">
        <f>SUM(G43:G45)</f>
        <v>2552916.9982216526</v>
      </c>
      <c r="H42" s="10">
        <f t="shared" si="5"/>
        <v>351764.17822165275</v>
      </c>
      <c r="I42" s="10">
        <f t="shared" si="3"/>
        <v>15.980906687871531</v>
      </c>
      <c r="J42" s="3"/>
    </row>
    <row r="43" spans="2:12">
      <c r="B43" s="6">
        <v>12</v>
      </c>
      <c r="C43" s="9" t="s">
        <v>53</v>
      </c>
      <c r="D43" s="4" t="s">
        <v>50</v>
      </c>
      <c r="E43" s="10">
        <v>1922401</v>
      </c>
      <c r="F43" s="10">
        <v>2091748.7</v>
      </c>
      <c r="G43" s="10">
        <v>2424919.8922216529</v>
      </c>
      <c r="H43" s="10">
        <f t="shared" si="5"/>
        <v>333171.19222165295</v>
      </c>
      <c r="I43" s="10">
        <f t="shared" si="3"/>
        <v>15.927878536348693</v>
      </c>
      <c r="J43" s="3"/>
    </row>
    <row r="44" spans="2:12">
      <c r="B44" s="6">
        <v>12</v>
      </c>
      <c r="C44" s="9" t="s">
        <v>54</v>
      </c>
      <c r="D44" s="4" t="s">
        <v>50</v>
      </c>
      <c r="E44" s="10">
        <v>76540</v>
      </c>
      <c r="F44" s="10">
        <v>71477.119999999995</v>
      </c>
      <c r="G44" s="10">
        <v>89534.26</v>
      </c>
      <c r="H44" s="10">
        <f t="shared" si="5"/>
        <v>18057.14</v>
      </c>
      <c r="I44" s="10">
        <f t="shared" si="3"/>
        <v>25.262825362857377</v>
      </c>
      <c r="J44" s="3"/>
    </row>
    <row r="45" spans="2:12">
      <c r="B45" s="6">
        <v>12</v>
      </c>
      <c r="C45" s="9" t="s">
        <v>55</v>
      </c>
      <c r="D45" s="4" t="s">
        <v>50</v>
      </c>
      <c r="E45" s="10">
        <v>34407.199999999997</v>
      </c>
      <c r="F45" s="10">
        <v>37927</v>
      </c>
      <c r="G45" s="10">
        <v>38462.845999999998</v>
      </c>
      <c r="H45" s="10">
        <f t="shared" si="5"/>
        <v>535.84599999999773</v>
      </c>
      <c r="I45" s="10">
        <f t="shared" si="3"/>
        <v>1.4128351833785802</v>
      </c>
      <c r="J45" s="3"/>
    </row>
    <row r="46" spans="2:12" ht="72">
      <c r="B46" s="6">
        <v>13</v>
      </c>
      <c r="C46" s="3" t="s">
        <v>240</v>
      </c>
      <c r="D46" s="4" t="s">
        <v>11</v>
      </c>
      <c r="E46" s="41" t="s">
        <v>29</v>
      </c>
      <c r="F46" s="41" t="s">
        <v>29</v>
      </c>
      <c r="G46" s="41">
        <v>0.11</v>
      </c>
      <c r="H46" s="10" t="s">
        <v>29</v>
      </c>
      <c r="I46" s="10" t="s">
        <v>29</v>
      </c>
      <c r="J46" s="3" t="s">
        <v>259</v>
      </c>
    </row>
    <row r="47" spans="2:12" ht="28.8">
      <c r="B47" s="6"/>
      <c r="C47" s="9" t="s">
        <v>237</v>
      </c>
      <c r="D47" s="4" t="s">
        <v>11</v>
      </c>
      <c r="E47" s="41">
        <v>0.1</v>
      </c>
      <c r="F47" s="41">
        <v>0.11</v>
      </c>
      <c r="G47" s="41">
        <v>0.14000000000000001</v>
      </c>
      <c r="H47" s="10">
        <f t="shared" si="5"/>
        <v>3.0000000000000013E-2</v>
      </c>
      <c r="I47" s="10">
        <f t="shared" si="3"/>
        <v>27.272727272727295</v>
      </c>
      <c r="J47" s="3" t="s">
        <v>288</v>
      </c>
      <c r="L47" s="40"/>
    </row>
    <row r="48" spans="2:12" ht="28.8">
      <c r="B48" s="6"/>
      <c r="C48" s="9" t="s">
        <v>238</v>
      </c>
      <c r="D48" s="4" t="s">
        <v>11</v>
      </c>
      <c r="E48" s="41">
        <v>0.47</v>
      </c>
      <c r="F48" s="41">
        <v>0.46</v>
      </c>
      <c r="G48" s="41">
        <v>0.42</v>
      </c>
      <c r="H48" s="10">
        <f t="shared" si="5"/>
        <v>-4.0000000000000036E-2</v>
      </c>
      <c r="I48" s="10">
        <f t="shared" si="3"/>
        <v>-8.6956521739130483</v>
      </c>
      <c r="J48" s="3" t="s">
        <v>289</v>
      </c>
      <c r="L48" s="40"/>
    </row>
    <row r="49" spans="2:12" ht="28.8">
      <c r="B49" s="6"/>
      <c r="C49" s="9" t="s">
        <v>239</v>
      </c>
      <c r="D49" s="4" t="s">
        <v>11</v>
      </c>
      <c r="E49" s="41">
        <v>7.0000000000000007E-2</v>
      </c>
      <c r="F49" s="41">
        <v>7.0000000000000007E-2</v>
      </c>
      <c r="G49" s="41">
        <v>0.08</v>
      </c>
      <c r="H49" s="10">
        <f t="shared" si="5"/>
        <v>9.999999999999995E-3</v>
      </c>
      <c r="I49" s="10">
        <f t="shared" si="3"/>
        <v>14.285714285714279</v>
      </c>
      <c r="J49" s="3" t="s">
        <v>289</v>
      </c>
      <c r="L49" s="40"/>
    </row>
    <row r="50" spans="2:12">
      <c r="B50" s="6">
        <v>14</v>
      </c>
      <c r="C50" s="3" t="s">
        <v>56</v>
      </c>
      <c r="D50" s="4" t="s">
        <v>38</v>
      </c>
      <c r="E50" s="10">
        <v>1862.1912400000001</v>
      </c>
      <c r="F50" s="10">
        <v>3035.9690599999994</v>
      </c>
      <c r="G50" s="10">
        <v>5554.0516799999996</v>
      </c>
      <c r="H50" s="10">
        <f t="shared" si="5"/>
        <v>2518.0826200000001</v>
      </c>
      <c r="I50" s="10">
        <f t="shared" si="3"/>
        <v>82.94164302188247</v>
      </c>
      <c r="J50" s="3"/>
    </row>
    <row r="51" spans="2:12">
      <c r="B51" s="6">
        <v>15</v>
      </c>
      <c r="C51" s="9" t="s">
        <v>235</v>
      </c>
      <c r="D51" s="4" t="s">
        <v>38</v>
      </c>
      <c r="E51" s="10" t="s">
        <v>29</v>
      </c>
      <c r="F51" s="10" t="s">
        <v>29</v>
      </c>
      <c r="G51" s="10">
        <v>25</v>
      </c>
      <c r="H51" s="10" t="str">
        <f t="shared" si="5"/>
        <v>-</v>
      </c>
      <c r="I51" s="10" t="str">
        <f t="shared" si="3"/>
        <v>-</v>
      </c>
      <c r="J51" s="3" t="s">
        <v>251</v>
      </c>
    </row>
    <row r="52" spans="2:12" ht="28.8">
      <c r="B52" s="6">
        <v>15</v>
      </c>
      <c r="C52" s="9" t="s">
        <v>57</v>
      </c>
      <c r="D52" s="4" t="s">
        <v>38</v>
      </c>
      <c r="E52" s="10" t="s">
        <v>29</v>
      </c>
      <c r="F52" s="10" t="s">
        <v>29</v>
      </c>
      <c r="G52" s="10">
        <v>25</v>
      </c>
      <c r="H52" s="10" t="str">
        <f t="shared" si="5"/>
        <v>-</v>
      </c>
      <c r="I52" s="10" t="str">
        <f t="shared" si="3"/>
        <v>-</v>
      </c>
      <c r="J52" s="3"/>
    </row>
    <row r="53" spans="2:12" ht="28.8">
      <c r="B53" s="6">
        <v>15</v>
      </c>
      <c r="C53" s="9" t="s">
        <v>58</v>
      </c>
      <c r="D53" s="4" t="s">
        <v>38</v>
      </c>
      <c r="E53" s="10">
        <v>0</v>
      </c>
      <c r="F53" s="10">
        <v>0</v>
      </c>
      <c r="G53" s="10">
        <v>0</v>
      </c>
      <c r="H53" s="10">
        <f t="shared" si="5"/>
        <v>0</v>
      </c>
      <c r="I53" s="10">
        <v>0</v>
      </c>
      <c r="J53" s="3"/>
    </row>
    <row r="54" spans="2:12" ht="60.45" customHeight="1">
      <c r="B54" s="6">
        <v>16</v>
      </c>
      <c r="C54" s="3" t="s">
        <v>59</v>
      </c>
      <c r="D54" s="4" t="s">
        <v>60</v>
      </c>
      <c r="E54" s="10">
        <v>0</v>
      </c>
      <c r="F54" s="10">
        <v>0</v>
      </c>
      <c r="G54" s="10">
        <v>0</v>
      </c>
      <c r="H54" s="10">
        <f t="shared" si="5"/>
        <v>0</v>
      </c>
      <c r="I54" s="10" t="str">
        <f>IFERROR((G54/F54-1)*100,"0.00")</f>
        <v>0.00</v>
      </c>
      <c r="J54" s="3"/>
    </row>
    <row r="55" spans="2:12" ht="43.2">
      <c r="B55" s="6">
        <v>17</v>
      </c>
      <c r="C55" s="3" t="s">
        <v>61</v>
      </c>
      <c r="D55" s="4" t="s">
        <v>38</v>
      </c>
      <c r="E55" s="10">
        <v>86488.59</v>
      </c>
      <c r="F55" s="10">
        <v>50780.93</v>
      </c>
      <c r="G55" s="10">
        <v>203607</v>
      </c>
      <c r="H55" s="10">
        <f t="shared" si="5"/>
        <v>152826.07</v>
      </c>
      <c r="I55" s="10">
        <f t="shared" si="3"/>
        <v>300.95169584330176</v>
      </c>
      <c r="J55" s="3"/>
    </row>
    <row r="56" spans="2:12">
      <c r="B56" s="6">
        <v>17</v>
      </c>
      <c r="C56" s="9" t="s">
        <v>62</v>
      </c>
      <c r="D56" s="4" t="s">
        <v>38</v>
      </c>
      <c r="E56" s="10">
        <v>77687.19</v>
      </c>
      <c r="F56" s="10">
        <v>44245.43</v>
      </c>
      <c r="G56" s="10">
        <v>187807</v>
      </c>
      <c r="H56" s="10">
        <f t="shared" si="5"/>
        <v>143561.57</v>
      </c>
      <c r="I56" s="10">
        <f t="shared" si="3"/>
        <v>324.46643642066533</v>
      </c>
      <c r="J56" s="3"/>
    </row>
    <row r="57" spans="2:12" ht="28.8">
      <c r="B57" s="6">
        <v>17</v>
      </c>
      <c r="C57" s="9" t="s">
        <v>63</v>
      </c>
      <c r="D57" s="4" t="s">
        <v>38</v>
      </c>
      <c r="E57" s="10">
        <v>8801.4</v>
      </c>
      <c r="F57" s="10">
        <v>6535.5</v>
      </c>
      <c r="G57" s="10">
        <v>15800</v>
      </c>
      <c r="H57" s="10">
        <f t="shared" si="5"/>
        <v>9264.5</v>
      </c>
      <c r="I57" s="10">
        <f t="shared" si="3"/>
        <v>141.75656032438221</v>
      </c>
      <c r="J57" s="3"/>
    </row>
    <row r="58" spans="2:12" ht="28.8">
      <c r="B58" s="6">
        <v>17</v>
      </c>
      <c r="C58" s="9" t="s">
        <v>64</v>
      </c>
      <c r="D58" s="4" t="s">
        <v>38</v>
      </c>
      <c r="E58" s="10">
        <v>0</v>
      </c>
      <c r="F58" s="10">
        <v>0</v>
      </c>
      <c r="G58" s="10">
        <v>0</v>
      </c>
      <c r="H58" s="10">
        <f t="shared" si="5"/>
        <v>0</v>
      </c>
      <c r="I58" s="10" t="str">
        <f>IFERROR((G58/F58-1)*100,"0.00")</f>
        <v>0.00</v>
      </c>
      <c r="J58" s="3"/>
    </row>
    <row r="59" spans="2:12">
      <c r="B59" s="6">
        <v>17</v>
      </c>
      <c r="C59" s="9" t="s">
        <v>41</v>
      </c>
      <c r="D59" s="4" t="s">
        <v>38</v>
      </c>
      <c r="E59" s="10">
        <v>0</v>
      </c>
      <c r="F59" s="10">
        <v>0</v>
      </c>
      <c r="G59" s="10">
        <v>0</v>
      </c>
      <c r="H59" s="10">
        <f t="shared" si="5"/>
        <v>0</v>
      </c>
      <c r="I59" s="10" t="str">
        <f t="shared" ref="I59:I62" si="6">IFERROR((G59/F59-1)*100,"0.00")</f>
        <v>0.00</v>
      </c>
      <c r="J59" s="3"/>
    </row>
    <row r="60" spans="2:12">
      <c r="B60" s="6">
        <v>17</v>
      </c>
      <c r="C60" s="9" t="s">
        <v>65</v>
      </c>
      <c r="D60" s="4" t="s">
        <v>38</v>
      </c>
      <c r="E60" s="10">
        <v>0</v>
      </c>
      <c r="F60" s="10">
        <v>0</v>
      </c>
      <c r="G60" s="10">
        <v>0</v>
      </c>
      <c r="H60" s="10">
        <f t="shared" si="5"/>
        <v>0</v>
      </c>
      <c r="I60" s="10" t="str">
        <f t="shared" si="6"/>
        <v>0.00</v>
      </c>
      <c r="J60" s="3"/>
    </row>
    <row r="61" spans="2:12" ht="28.8">
      <c r="B61" s="6">
        <v>17</v>
      </c>
      <c r="C61" s="9" t="s">
        <v>66</v>
      </c>
      <c r="D61" s="4" t="s">
        <v>38</v>
      </c>
      <c r="E61" s="10">
        <v>0</v>
      </c>
      <c r="F61" s="10">
        <v>0</v>
      </c>
      <c r="G61" s="10">
        <v>0</v>
      </c>
      <c r="H61" s="10">
        <f t="shared" si="5"/>
        <v>0</v>
      </c>
      <c r="I61" s="10" t="str">
        <f t="shared" si="6"/>
        <v>0.00</v>
      </c>
      <c r="J61" s="3"/>
    </row>
    <row r="62" spans="2:12" ht="28.8">
      <c r="B62" s="6">
        <v>17</v>
      </c>
      <c r="C62" s="9" t="s">
        <v>67</v>
      </c>
      <c r="D62" s="4" t="s">
        <v>38</v>
      </c>
      <c r="E62" s="10">
        <v>0</v>
      </c>
      <c r="F62" s="10">
        <v>0</v>
      </c>
      <c r="G62" s="10">
        <v>0</v>
      </c>
      <c r="H62" s="10">
        <f t="shared" si="5"/>
        <v>0</v>
      </c>
      <c r="I62" s="10" t="str">
        <f t="shared" si="6"/>
        <v>0.00</v>
      </c>
      <c r="J62" s="3"/>
    </row>
    <row r="63" spans="2:12" ht="57.6">
      <c r="B63" s="6">
        <v>18</v>
      </c>
      <c r="C63" s="3" t="s">
        <v>68</v>
      </c>
      <c r="D63" s="4" t="s">
        <v>69</v>
      </c>
      <c r="E63" s="10" t="s">
        <v>70</v>
      </c>
      <c r="F63" s="10" t="s">
        <v>70</v>
      </c>
      <c r="G63" s="10" t="s">
        <v>70</v>
      </c>
      <c r="H63" s="10" t="str">
        <f t="shared" si="5"/>
        <v>-</v>
      </c>
      <c r="I63" s="10" t="str">
        <f t="shared" si="3"/>
        <v>-</v>
      </c>
      <c r="J63" s="3" t="s">
        <v>71</v>
      </c>
    </row>
  </sheetData>
  <pageMargins left="0.75" right="0.75" top="1" bottom="1" header="0.5" footer="0.5"/>
  <pageSetup paperSize="9" orientation="portrait" r:id="rId1"/>
  <customProperties>
    <customPr name="_pios_id" r:id="rId2"/>
  </customProperties>
  <ignoredErrors>
    <ignoredError sqref="G42" formulaRange="1"/>
  </ignoredErrors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EB56B-A7BE-4056-9AA5-F59F8D1D5F78}">
  <dimension ref="B2:S60"/>
  <sheetViews>
    <sheetView showGridLines="0" topLeftCell="C1" zoomScale="58" zoomScaleNormal="50" workbookViewId="0">
      <pane ySplit="2" topLeftCell="A49" activePane="bottomLeft" state="frozen"/>
      <selection pane="bottomLeft" activeCell="T17" sqref="T17:AI22"/>
    </sheetView>
  </sheetViews>
  <sheetFormatPr defaultColWidth="9" defaultRowHeight="14.4" outlineLevelCol="1"/>
  <cols>
    <col min="1" max="2" width="9" customWidth="1"/>
    <col min="3" max="3" width="60" customWidth="1"/>
    <col min="4" max="7" width="25.5546875" style="12" customWidth="1"/>
    <col min="8" max="9" width="25.5546875" style="12" customWidth="1" outlineLevel="1"/>
    <col min="10" max="10" width="87" customWidth="1"/>
    <col min="11" max="11" width="10.77734375" bestFit="1" customWidth="1"/>
  </cols>
  <sheetData>
    <row r="2" spans="2:19" ht="56.25" customHeight="1">
      <c r="B2" s="2" t="s">
        <v>258</v>
      </c>
      <c r="C2" s="2" t="s">
        <v>257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</row>
    <row r="3" spans="2:19">
      <c r="B3" s="6">
        <v>19</v>
      </c>
      <c r="C3" s="3" t="s">
        <v>72</v>
      </c>
      <c r="D3" s="4" t="s">
        <v>73</v>
      </c>
      <c r="E3" s="10" t="s">
        <v>29</v>
      </c>
      <c r="F3" s="10" t="s">
        <v>29</v>
      </c>
      <c r="G3" s="10" t="s">
        <v>29</v>
      </c>
      <c r="H3" s="10" t="s">
        <v>29</v>
      </c>
      <c r="I3" s="10" t="s">
        <v>29</v>
      </c>
      <c r="J3" s="3" t="s">
        <v>266</v>
      </c>
    </row>
    <row r="4" spans="2:19" ht="28.8">
      <c r="B4" s="6">
        <v>20</v>
      </c>
      <c r="C4" s="3" t="s">
        <v>74</v>
      </c>
      <c r="D4" s="4" t="s">
        <v>11</v>
      </c>
      <c r="E4" s="10" t="s">
        <v>29</v>
      </c>
      <c r="F4" s="10" t="s">
        <v>29</v>
      </c>
      <c r="G4" s="10" t="s">
        <v>29</v>
      </c>
      <c r="H4" s="10" t="s">
        <v>29</v>
      </c>
      <c r="I4" s="10" t="s">
        <v>29</v>
      </c>
      <c r="J4" s="3" t="s">
        <v>266</v>
      </c>
    </row>
    <row r="5" spans="2:19">
      <c r="B5" s="6">
        <v>21</v>
      </c>
      <c r="C5" s="3" t="s">
        <v>75</v>
      </c>
      <c r="D5" s="4" t="s">
        <v>76</v>
      </c>
      <c r="E5" s="22">
        <v>3825</v>
      </c>
      <c r="F5" s="22">
        <v>4065</v>
      </c>
      <c r="G5" s="22">
        <v>4590</v>
      </c>
      <c r="H5" s="10">
        <f>Table14[[#This Row],[2025]]-Table14[[#This Row],[2024]]</f>
        <v>525</v>
      </c>
      <c r="I5" s="10">
        <f>(Table14[[#This Row],[2025]]-Table14[[#This Row],[2024]])/Table14[[#This Row],[2024]]*100</f>
        <v>12.915129151291513</v>
      </c>
      <c r="J5" s="35" t="s">
        <v>275</v>
      </c>
      <c r="K5" s="26"/>
      <c r="M5" s="26"/>
    </row>
    <row r="6" spans="2:19" ht="28.8">
      <c r="B6" s="6">
        <v>22</v>
      </c>
      <c r="C6" s="3" t="s">
        <v>77</v>
      </c>
      <c r="D6" s="4" t="s">
        <v>73</v>
      </c>
      <c r="E6" s="10">
        <v>0</v>
      </c>
      <c r="F6" s="10">
        <v>0</v>
      </c>
      <c r="G6" s="10">
        <v>0</v>
      </c>
      <c r="H6" s="10">
        <f>Table14[[#This Row],[2025]]-Table14[[#This Row],[2024]]</f>
        <v>0</v>
      </c>
      <c r="I6" s="10">
        <v>0</v>
      </c>
      <c r="J6" s="30"/>
    </row>
    <row r="7" spans="2:19">
      <c r="B7" s="6">
        <v>23</v>
      </c>
      <c r="C7" s="3" t="s">
        <v>78</v>
      </c>
      <c r="D7" s="4" t="s">
        <v>11</v>
      </c>
      <c r="E7" s="4">
        <v>1.91</v>
      </c>
      <c r="F7" s="10">
        <v>2.38</v>
      </c>
      <c r="G7" s="10">
        <v>2.59</v>
      </c>
      <c r="H7" s="10">
        <f>Table14[[#This Row],[2025]]-Table14[[#This Row],[2024]]</f>
        <v>0.20999999999999996</v>
      </c>
      <c r="I7" s="10">
        <f>(Table14[[#This Row],[2025]]-Table14[[#This Row],[2024]])/Table14[[#This Row],[2024]]*100</f>
        <v>8.8235294117647047</v>
      </c>
      <c r="J7" s="3"/>
      <c r="S7" s="26"/>
    </row>
    <row r="8" spans="2:19">
      <c r="B8" s="6">
        <v>24</v>
      </c>
      <c r="C8" s="3" t="s">
        <v>79</v>
      </c>
      <c r="D8" s="4" t="s">
        <v>80</v>
      </c>
      <c r="E8" s="10">
        <v>10</v>
      </c>
      <c r="F8" s="10">
        <v>10</v>
      </c>
      <c r="G8" s="10">
        <v>17</v>
      </c>
      <c r="H8" s="10">
        <f>Table14[[#This Row],[2025]]-Table14[[#This Row],[2024]]</f>
        <v>7</v>
      </c>
      <c r="I8" s="10">
        <f>(Table14[[#This Row],[2025]]-Table14[[#This Row],[2024]])/Table14[[#This Row],[2024]]*100</f>
        <v>70</v>
      </c>
      <c r="J8" s="3"/>
    </row>
    <row r="9" spans="2:19">
      <c r="B9" s="6">
        <v>24</v>
      </c>
      <c r="C9" s="3" t="s">
        <v>81</v>
      </c>
      <c r="D9" s="4" t="s">
        <v>11</v>
      </c>
      <c r="E9" s="14">
        <f>E8/E5*100</f>
        <v>0.26143790849673199</v>
      </c>
      <c r="F9" s="14">
        <f>F8/F5*100</f>
        <v>0.24600246002460024</v>
      </c>
      <c r="G9" s="14">
        <f>G8/G5*100</f>
        <v>0.37037037037037041</v>
      </c>
      <c r="H9" s="10">
        <f>Table14[[#This Row],[2025]]-Table14[[#This Row],[2024]]</f>
        <v>0.12436791034577016</v>
      </c>
      <c r="I9" s="10">
        <f>(Table14[[#This Row],[2025]]-Table14[[#This Row],[2024]])/Table14[[#This Row],[2024]]*100</f>
        <v>50.555555555555578</v>
      </c>
      <c r="J9" s="3"/>
    </row>
    <row r="10" spans="2:19" ht="28.8">
      <c r="B10" s="6">
        <v>25</v>
      </c>
      <c r="C10" s="3" t="s">
        <v>82</v>
      </c>
      <c r="D10" s="4"/>
      <c r="E10" s="10"/>
      <c r="F10" s="10"/>
      <c r="G10" s="10"/>
      <c r="H10" s="10"/>
      <c r="I10" s="10"/>
      <c r="J10" s="35" t="s">
        <v>274</v>
      </c>
    </row>
    <row r="11" spans="2:19">
      <c r="B11" s="6">
        <v>25</v>
      </c>
      <c r="C11" s="9" t="s">
        <v>83</v>
      </c>
      <c r="D11" s="4" t="s">
        <v>11</v>
      </c>
      <c r="E11" s="10">
        <v>32.1</v>
      </c>
      <c r="F11" s="10">
        <v>33.9</v>
      </c>
      <c r="G11" s="10">
        <v>32.299999999999997</v>
      </c>
      <c r="H11" s="10">
        <f>Table14[[#This Row],[2025]]-Table14[[#This Row],[2024]]</f>
        <v>-1.6000000000000014</v>
      </c>
      <c r="I11" s="10">
        <f>(Table14[[#This Row],[2025]]-Table14[[#This Row],[2024]])/Table14[[#This Row],[2024]]*100</f>
        <v>-4.7197640117994144</v>
      </c>
      <c r="J11" s="3"/>
    </row>
    <row r="12" spans="2:19">
      <c r="B12" s="6">
        <v>25</v>
      </c>
      <c r="C12" s="9" t="s">
        <v>84</v>
      </c>
      <c r="D12" s="4" t="s">
        <v>11</v>
      </c>
      <c r="E12" s="10">
        <v>67.900000000000006</v>
      </c>
      <c r="F12" s="10">
        <v>66.099999999999994</v>
      </c>
      <c r="G12" s="10">
        <v>67.7</v>
      </c>
      <c r="H12" s="10">
        <f>Table14[[#This Row],[2025]]-Table14[[#This Row],[2024]]</f>
        <v>1.6000000000000085</v>
      </c>
      <c r="I12" s="10">
        <f>(Table14[[#This Row],[2025]]-Table14[[#This Row],[2024]])/Table14[[#This Row],[2024]]*100</f>
        <v>2.4205748865355656</v>
      </c>
      <c r="J12" s="3"/>
    </row>
    <row r="13" spans="2:19">
      <c r="B13" s="6">
        <v>25</v>
      </c>
      <c r="C13" s="9" t="s">
        <v>85</v>
      </c>
      <c r="D13" s="4" t="s">
        <v>11</v>
      </c>
      <c r="E13" s="22">
        <v>11.5</v>
      </c>
      <c r="F13" s="10">
        <v>18.600000000000001</v>
      </c>
      <c r="G13" s="10">
        <v>20.3</v>
      </c>
      <c r="H13" s="10">
        <f>Table14[[#This Row],[2025]]-Table14[[#This Row],[2024]]</f>
        <v>1.6999999999999993</v>
      </c>
      <c r="I13" s="10">
        <f>(Table14[[#This Row],[2025]]-Table14[[#This Row],[2024]])/Table14[[#This Row],[2024]]*100</f>
        <v>9.1397849462365546</v>
      </c>
      <c r="J13" s="3"/>
    </row>
    <row r="14" spans="2:19">
      <c r="B14" s="6">
        <v>25</v>
      </c>
      <c r="C14" s="9" t="s">
        <v>86</v>
      </c>
      <c r="D14" s="4" t="s">
        <v>11</v>
      </c>
      <c r="E14" s="22">
        <v>70.099999999999994</v>
      </c>
      <c r="F14" s="10">
        <v>66.400000000000006</v>
      </c>
      <c r="G14" s="10">
        <v>63.9</v>
      </c>
      <c r="H14" s="10">
        <f>Table14[[#This Row],[2025]]-Table14[[#This Row],[2024]]</f>
        <v>-2.5000000000000071</v>
      </c>
      <c r="I14" s="10">
        <f>(Table14[[#This Row],[2025]]-Table14[[#This Row],[2024]])/Table14[[#This Row],[2024]]*100</f>
        <v>-3.7650602409638654</v>
      </c>
      <c r="J14" s="3"/>
    </row>
    <row r="15" spans="2:19">
      <c r="B15" s="6">
        <v>25</v>
      </c>
      <c r="C15" s="9" t="s">
        <v>87</v>
      </c>
      <c r="D15" s="4" t="s">
        <v>11</v>
      </c>
      <c r="E15" s="22">
        <v>18.399999999999999</v>
      </c>
      <c r="F15" s="10">
        <v>15</v>
      </c>
      <c r="G15" s="10">
        <v>15.8</v>
      </c>
      <c r="H15" s="10">
        <f>Table14[[#This Row],[2025]]-Table14[[#This Row],[2024]]</f>
        <v>0.80000000000000071</v>
      </c>
      <c r="I15" s="10">
        <f>(Table14[[#This Row],[2025]]-Table14[[#This Row],[2024]])/Table14[[#This Row],[2024]]*100</f>
        <v>5.3333333333333375</v>
      </c>
      <c r="J15" s="3"/>
    </row>
    <row r="16" spans="2:19">
      <c r="B16" s="6">
        <v>26</v>
      </c>
      <c r="C16" s="3" t="s">
        <v>88</v>
      </c>
      <c r="D16" s="4" t="s">
        <v>73</v>
      </c>
      <c r="E16" s="10" t="s">
        <v>29</v>
      </c>
      <c r="F16" s="10" t="s">
        <v>29</v>
      </c>
      <c r="G16" s="10" t="s">
        <v>29</v>
      </c>
      <c r="H16" s="10" t="s">
        <v>29</v>
      </c>
      <c r="I16" s="10" t="s">
        <v>29</v>
      </c>
      <c r="J16" s="3"/>
    </row>
    <row r="17" spans="2:15">
      <c r="B17" s="6">
        <v>26</v>
      </c>
      <c r="C17" s="9" t="s">
        <v>89</v>
      </c>
      <c r="D17" s="4" t="s">
        <v>73</v>
      </c>
      <c r="E17" s="10" t="s">
        <v>29</v>
      </c>
      <c r="F17" s="10" t="s">
        <v>29</v>
      </c>
      <c r="G17" s="10" t="s">
        <v>29</v>
      </c>
      <c r="H17" s="10" t="s">
        <v>29</v>
      </c>
      <c r="I17" s="10" t="s">
        <v>29</v>
      </c>
      <c r="J17" s="3" t="s">
        <v>266</v>
      </c>
    </row>
    <row r="18" spans="2:15">
      <c r="B18" s="6">
        <v>26</v>
      </c>
      <c r="C18" s="9" t="s">
        <v>91</v>
      </c>
      <c r="D18" s="4" t="s">
        <v>73</v>
      </c>
      <c r="E18" s="10" t="s">
        <v>29</v>
      </c>
      <c r="F18" s="10" t="s">
        <v>29</v>
      </c>
      <c r="G18" s="10" t="s">
        <v>29</v>
      </c>
      <c r="H18" s="10" t="s">
        <v>29</v>
      </c>
      <c r="I18" s="10" t="s">
        <v>29</v>
      </c>
      <c r="J18" s="3" t="s">
        <v>266</v>
      </c>
    </row>
    <row r="19" spans="2:15">
      <c r="B19" s="6">
        <v>26</v>
      </c>
      <c r="C19" s="9" t="s">
        <v>92</v>
      </c>
      <c r="D19" s="4" t="s">
        <v>73</v>
      </c>
      <c r="E19" s="10" t="s">
        <v>29</v>
      </c>
      <c r="F19" s="10" t="s">
        <v>29</v>
      </c>
      <c r="G19" s="10" t="s">
        <v>29</v>
      </c>
      <c r="H19" s="10" t="s">
        <v>29</v>
      </c>
      <c r="I19" s="10" t="s">
        <v>29</v>
      </c>
      <c r="J19" s="3" t="s">
        <v>266</v>
      </c>
    </row>
    <row r="20" spans="2:15">
      <c r="B20" s="6">
        <v>26</v>
      </c>
      <c r="C20" s="9" t="s">
        <v>93</v>
      </c>
      <c r="D20" s="4" t="s">
        <v>73</v>
      </c>
      <c r="E20" s="10" t="s">
        <v>29</v>
      </c>
      <c r="F20" s="10" t="s">
        <v>29</v>
      </c>
      <c r="G20" s="10" t="s">
        <v>29</v>
      </c>
      <c r="H20" s="10" t="s">
        <v>29</v>
      </c>
      <c r="I20" s="10" t="s">
        <v>29</v>
      </c>
      <c r="J20" s="3" t="s">
        <v>266</v>
      </c>
    </row>
    <row r="21" spans="2:15">
      <c r="B21" s="6">
        <v>26</v>
      </c>
      <c r="C21" s="9" t="s">
        <v>91</v>
      </c>
      <c r="D21" s="4" t="s">
        <v>73</v>
      </c>
      <c r="E21" s="10" t="s">
        <v>29</v>
      </c>
      <c r="F21" s="10" t="s">
        <v>29</v>
      </c>
      <c r="G21" s="10" t="s">
        <v>29</v>
      </c>
      <c r="H21" s="10" t="s">
        <v>29</v>
      </c>
      <c r="I21" s="10" t="s">
        <v>29</v>
      </c>
      <c r="J21" s="3" t="s">
        <v>266</v>
      </c>
    </row>
    <row r="22" spans="2:15">
      <c r="B22" s="6">
        <v>26</v>
      </c>
      <c r="C22" s="9" t="s">
        <v>92</v>
      </c>
      <c r="D22" s="4" t="s">
        <v>73</v>
      </c>
      <c r="E22" s="10" t="s">
        <v>29</v>
      </c>
      <c r="F22" s="10" t="s">
        <v>29</v>
      </c>
      <c r="G22" s="10" t="s">
        <v>29</v>
      </c>
      <c r="H22" s="10" t="s">
        <v>29</v>
      </c>
      <c r="I22" s="10" t="s">
        <v>29</v>
      </c>
      <c r="J22" s="3" t="s">
        <v>266</v>
      </c>
    </row>
    <row r="23" spans="2:15">
      <c r="B23" s="6">
        <v>26</v>
      </c>
      <c r="C23" s="9" t="s">
        <v>94</v>
      </c>
      <c r="D23" s="4" t="s">
        <v>73</v>
      </c>
      <c r="E23" s="10" t="s">
        <v>29</v>
      </c>
      <c r="F23" s="10" t="s">
        <v>29</v>
      </c>
      <c r="G23" s="10" t="s">
        <v>29</v>
      </c>
      <c r="H23" s="10" t="s">
        <v>29</v>
      </c>
      <c r="I23" s="10" t="s">
        <v>29</v>
      </c>
      <c r="J23" s="3" t="s">
        <v>266</v>
      </c>
    </row>
    <row r="24" spans="2:15">
      <c r="B24" s="6">
        <v>26</v>
      </c>
      <c r="C24" s="9" t="s">
        <v>95</v>
      </c>
      <c r="D24" s="4" t="s">
        <v>73</v>
      </c>
      <c r="E24" s="10" t="s">
        <v>29</v>
      </c>
      <c r="F24" s="10" t="s">
        <v>29</v>
      </c>
      <c r="G24" s="10" t="s">
        <v>29</v>
      </c>
      <c r="H24" s="10" t="s">
        <v>29</v>
      </c>
      <c r="I24" s="10" t="s">
        <v>29</v>
      </c>
      <c r="J24" s="3" t="s">
        <v>266</v>
      </c>
    </row>
    <row r="25" spans="2:15">
      <c r="B25" s="6">
        <v>26</v>
      </c>
      <c r="C25" s="9" t="s">
        <v>96</v>
      </c>
      <c r="D25" s="4" t="s">
        <v>73</v>
      </c>
      <c r="E25" s="10" t="s">
        <v>29</v>
      </c>
      <c r="F25" s="10" t="s">
        <v>29</v>
      </c>
      <c r="G25" s="10" t="s">
        <v>29</v>
      </c>
      <c r="H25" s="10" t="s">
        <v>29</v>
      </c>
      <c r="I25" s="10" t="s">
        <v>29</v>
      </c>
      <c r="J25" s="3" t="s">
        <v>266</v>
      </c>
      <c r="K25" s="10"/>
      <c r="L25" s="10"/>
      <c r="M25" s="10"/>
      <c r="N25" s="10"/>
      <c r="O25" s="3"/>
    </row>
    <row r="26" spans="2:15" ht="28.8">
      <c r="B26" s="6">
        <v>27</v>
      </c>
      <c r="C26" s="3" t="s">
        <v>97</v>
      </c>
      <c r="D26" s="4" t="s">
        <v>98</v>
      </c>
      <c r="E26" s="10">
        <v>117.78</v>
      </c>
      <c r="F26" s="10">
        <v>115.34</v>
      </c>
      <c r="G26" s="10">
        <v>114.28</v>
      </c>
      <c r="H26" s="10">
        <f>Table14[[#This Row],[2025]]-Table14[[#This Row],[2024]]</f>
        <v>-1.0600000000000023</v>
      </c>
      <c r="I26" s="10">
        <f>(Table14[[#This Row],[2025]]-Table14[[#This Row],[2024]])/Table14[[#This Row],[2024]]*100</f>
        <v>-0.91902202184845005</v>
      </c>
      <c r="J26" s="10"/>
      <c r="K26" s="10"/>
      <c r="L26" s="10"/>
      <c r="M26" s="10"/>
      <c r="N26" s="10"/>
      <c r="O26" s="3"/>
    </row>
    <row r="27" spans="2:15" ht="28.8">
      <c r="B27" s="6">
        <v>27</v>
      </c>
      <c r="C27" s="3" t="s">
        <v>99</v>
      </c>
      <c r="D27" s="4" t="s">
        <v>73</v>
      </c>
      <c r="E27" s="10">
        <v>450522.14</v>
      </c>
      <c r="F27" s="10">
        <v>468875.18</v>
      </c>
      <c r="G27" s="18">
        <v>524552.71</v>
      </c>
      <c r="H27" s="10">
        <f>Table14[[#This Row],[2025]]-Table14[[#This Row],[2024]]</f>
        <v>55677.52999999997</v>
      </c>
      <c r="I27" s="10">
        <f>(Table14[[#This Row],[2025]]-Table14[[#This Row],[2024]])/Table14[[#This Row],[2024]]*100</f>
        <v>11.874701919602563</v>
      </c>
      <c r="J27" s="10"/>
      <c r="K27" s="10"/>
      <c r="L27" s="10"/>
      <c r="M27" s="10"/>
      <c r="N27" s="10"/>
      <c r="O27" s="3"/>
    </row>
    <row r="28" spans="2:15" ht="39.75" customHeight="1">
      <c r="B28" s="6">
        <v>28</v>
      </c>
      <c r="C28" s="3" t="s">
        <v>100</v>
      </c>
      <c r="D28" s="4" t="s">
        <v>73</v>
      </c>
      <c r="E28" s="10">
        <v>0</v>
      </c>
      <c r="F28" s="10">
        <f>12917806.73/1000</f>
        <v>12917.80673</v>
      </c>
      <c r="G28" s="10">
        <v>19101.700260000005</v>
      </c>
      <c r="H28" s="10">
        <f>Table14[[#This Row],[2025]]-Table14[[#This Row],[2024]]</f>
        <v>6183.8935300000048</v>
      </c>
      <c r="I28" s="10">
        <f>(Table14[[#This Row],[2025]]-Table14[[#This Row],[2024]])/Table14[[#This Row],[2024]]*100</f>
        <v>47.871079504841028</v>
      </c>
      <c r="J28" s="3" t="s">
        <v>267</v>
      </c>
      <c r="K28" s="10"/>
      <c r="L28" s="10"/>
      <c r="M28" s="10"/>
      <c r="N28" s="10"/>
      <c r="O28" s="3"/>
    </row>
    <row r="29" spans="2:15" ht="43.2">
      <c r="B29" s="6">
        <v>28</v>
      </c>
      <c r="C29" s="3" t="s">
        <v>101</v>
      </c>
      <c r="D29" s="4" t="s">
        <v>73</v>
      </c>
      <c r="E29" s="10">
        <f t="shared" ref="E29:F29" si="0">E28/E5</f>
        <v>0</v>
      </c>
      <c r="F29" s="10">
        <f t="shared" si="0"/>
        <v>3.1778122337023369</v>
      </c>
      <c r="G29" s="10">
        <f>G28/G5</f>
        <v>4.1615904705882363</v>
      </c>
      <c r="H29" s="10">
        <f>Table14[[#This Row],[2025]]-Table14[[#This Row],[2024]]</f>
        <v>0.98377823688589938</v>
      </c>
      <c r="I29" s="10">
        <f>(Table14[[#This Row],[2025]]-Table14[[#This Row],[2024]])/Table14[[#This Row],[2024]]*100</f>
        <v>30.957720737947447</v>
      </c>
      <c r="J29" s="3" t="s">
        <v>267</v>
      </c>
      <c r="K29" s="10"/>
      <c r="L29" s="10"/>
      <c r="M29" s="10"/>
      <c r="N29" s="10"/>
      <c r="O29" s="3"/>
    </row>
    <row r="30" spans="2:15" ht="43.2">
      <c r="B30" s="6">
        <v>29</v>
      </c>
      <c r="C30" s="3" t="s">
        <v>102</v>
      </c>
      <c r="D30" s="4" t="s">
        <v>103</v>
      </c>
      <c r="E30" s="10">
        <v>0.23</v>
      </c>
      <c r="F30" s="10">
        <v>0.32</v>
      </c>
      <c r="G30" s="10">
        <v>1.08</v>
      </c>
      <c r="H30" s="10">
        <f>Table14[[#This Row],[2025]]-Table14[[#This Row],[2024]]</f>
        <v>0.76</v>
      </c>
      <c r="I30" s="10">
        <f>(Table14[[#This Row],[2025]]-Table14[[#This Row],[2024]])/Table14[[#This Row],[2024]]*100</f>
        <v>237.5</v>
      </c>
      <c r="J30" s="10"/>
      <c r="K30" s="10"/>
      <c r="L30" s="10"/>
      <c r="M30" s="10"/>
      <c r="N30" s="10"/>
      <c r="O30" s="3"/>
    </row>
    <row r="31" spans="2:15" ht="28.8">
      <c r="B31" s="6">
        <v>30</v>
      </c>
      <c r="C31" s="3" t="s">
        <v>104</v>
      </c>
      <c r="D31" s="4" t="s">
        <v>105</v>
      </c>
      <c r="E31" s="11">
        <v>0</v>
      </c>
      <c r="F31" s="11">
        <v>0</v>
      </c>
      <c r="G31" s="11">
        <v>0</v>
      </c>
      <c r="H31" s="10">
        <f>Table14[[#This Row],[2025]]-Table14[[#This Row],[2024]]</f>
        <v>0</v>
      </c>
      <c r="I31" s="10">
        <v>0</v>
      </c>
      <c r="J31" s="10"/>
      <c r="K31" s="10"/>
      <c r="L31" s="10"/>
      <c r="M31" s="10"/>
      <c r="N31" s="10"/>
      <c r="O31" s="3"/>
    </row>
    <row r="32" spans="2:15">
      <c r="B32" s="6">
        <v>31</v>
      </c>
      <c r="C32" s="3" t="s">
        <v>106</v>
      </c>
      <c r="D32" s="4" t="s">
        <v>73</v>
      </c>
      <c r="E32" s="10" t="s">
        <v>29</v>
      </c>
      <c r="F32" s="10" t="s">
        <v>29</v>
      </c>
      <c r="G32" s="10" t="s">
        <v>29</v>
      </c>
      <c r="H32" s="10" t="s">
        <v>29</v>
      </c>
      <c r="I32" s="10" t="s">
        <v>29</v>
      </c>
      <c r="J32" s="3" t="s">
        <v>266</v>
      </c>
      <c r="K32" s="10"/>
      <c r="L32" s="10"/>
      <c r="M32" s="10"/>
      <c r="N32" s="10"/>
      <c r="O32" s="3"/>
    </row>
    <row r="33" spans="2:15" ht="28.8">
      <c r="B33" s="6">
        <v>31</v>
      </c>
      <c r="C33" s="3" t="s">
        <v>107</v>
      </c>
      <c r="D33" s="4" t="s">
        <v>73</v>
      </c>
      <c r="E33" s="42">
        <v>8.24</v>
      </c>
      <c r="F33" s="42">
        <v>9.7200000000000006</v>
      </c>
      <c r="G33" s="42">
        <v>14.66</v>
      </c>
      <c r="H33" s="10">
        <f>[2]!Table14[[#This Row],[2025]]-[2]!Table14[[#This Row],[2024]]</f>
        <v>4.9399999999999995</v>
      </c>
      <c r="I33" s="10">
        <f>([2]!Table14[[#This Row],[2025]]-[2]!Table14[[#This Row],[2024]])/[2]!Table14[[#This Row],[2024]]*100</f>
        <v>50.823045267489711</v>
      </c>
      <c r="J33" s="19"/>
      <c r="K33" s="10"/>
      <c r="L33" s="10"/>
      <c r="M33" s="10"/>
      <c r="N33" s="10"/>
      <c r="O33" s="3"/>
    </row>
    <row r="34" spans="2:15" ht="28.8">
      <c r="B34" s="6">
        <v>31</v>
      </c>
      <c r="C34" s="3" t="s">
        <v>108</v>
      </c>
      <c r="D34" s="4" t="s">
        <v>11</v>
      </c>
      <c r="E34" s="13">
        <v>6.7000000000000002E-3</v>
      </c>
      <c r="F34" s="10">
        <v>5.4000000000000003E-3</v>
      </c>
      <c r="G34" s="10">
        <v>7.6E-3</v>
      </c>
      <c r="H34" s="10">
        <f>Table14[[#This Row],[2025]]-Table14[[#This Row],[2024]]</f>
        <v>2.1999999999999997E-3</v>
      </c>
      <c r="I34" s="10">
        <f>(Table14[[#This Row],[2025]]-Table14[[#This Row],[2024]])/Table14[[#This Row],[2024]]*100</f>
        <v>40.740740740740733</v>
      </c>
      <c r="J34" s="10"/>
      <c r="K34" s="10"/>
      <c r="L34" s="10"/>
      <c r="M34" s="10"/>
      <c r="N34" s="10"/>
      <c r="O34" s="3"/>
    </row>
    <row r="35" spans="2:15">
      <c r="B35" s="6">
        <v>32</v>
      </c>
      <c r="C35" s="3" t="s">
        <v>109</v>
      </c>
      <c r="D35" s="4" t="s">
        <v>110</v>
      </c>
      <c r="E35" s="10">
        <v>17.296894604767878</v>
      </c>
      <c r="F35" s="10">
        <v>16.624415456559191</v>
      </c>
      <c r="G35" s="10">
        <v>27.357125738065669</v>
      </c>
      <c r="H35" s="10">
        <f>Table14[[#This Row],[2025]]-Table14[[#This Row],[2024]]</f>
        <v>10.732710281506478</v>
      </c>
      <c r="I35" s="10">
        <f>(Table14[[#This Row],[2025]]-Table14[[#This Row],[2024]])/Table14[[#This Row],[2024]]*100</f>
        <v>64.559925788379331</v>
      </c>
      <c r="J35" s="35" t="s">
        <v>273</v>
      </c>
    </row>
    <row r="36" spans="2:15" ht="28.8">
      <c r="B36" s="4">
        <v>33</v>
      </c>
      <c r="C36" s="3" t="s">
        <v>111</v>
      </c>
      <c r="D36" s="4" t="s">
        <v>11</v>
      </c>
      <c r="E36" s="10">
        <v>0.39575491426181514</v>
      </c>
      <c r="F36" s="10">
        <v>0.42530150135367956</v>
      </c>
      <c r="G36" s="10">
        <v>0.43336165762468137</v>
      </c>
      <c r="H36" s="10">
        <f>Table14[[#This Row],[2025]]-Table14[[#This Row],[2024]]</f>
        <v>8.0601562710018171E-3</v>
      </c>
      <c r="I36" s="10">
        <f>(Table14[[#This Row],[2025]]-Table14[[#This Row],[2024]])/Table14[[#This Row],[2024]]*100</f>
        <v>1.8951629009884479</v>
      </c>
      <c r="J36" s="35" t="s">
        <v>272</v>
      </c>
    </row>
    <row r="37" spans="2:15">
      <c r="B37" s="6">
        <v>34</v>
      </c>
      <c r="C37" s="3" t="s">
        <v>112</v>
      </c>
      <c r="D37" s="4" t="s">
        <v>11</v>
      </c>
      <c r="E37" s="10">
        <v>10.9</v>
      </c>
      <c r="F37" s="10">
        <v>14.7</v>
      </c>
      <c r="G37" s="10">
        <v>11.8</v>
      </c>
      <c r="H37" s="10">
        <f>Table14[[#This Row],[2025]]-Table14[[#This Row],[2024]]</f>
        <v>-2.8999999999999986</v>
      </c>
      <c r="I37" s="10">
        <f>(Table14[[#This Row],[2025]]-Table14[[#This Row],[2024]])/Table14[[#This Row],[2024]]*100</f>
        <v>-19.727891156462576</v>
      </c>
      <c r="J37" s="35" t="s">
        <v>271</v>
      </c>
    </row>
    <row r="38" spans="2:15" ht="43.2">
      <c r="B38" s="6">
        <v>35</v>
      </c>
      <c r="C38" s="3" t="s">
        <v>113</v>
      </c>
      <c r="D38" s="4" t="s">
        <v>73</v>
      </c>
      <c r="E38" s="10">
        <f>SUM(E39:E49)</f>
        <v>29586.559999999998</v>
      </c>
      <c r="F38" s="10">
        <f>SUM(F39:F49)</f>
        <v>55103.19</v>
      </c>
      <c r="G38" s="10">
        <f>SUM(G39:G49)</f>
        <v>233504.91</v>
      </c>
      <c r="H38" s="10">
        <f>Table14[[#This Row],[2025]]-Table14[[#This Row],[2024]]</f>
        <v>178401.72</v>
      </c>
      <c r="I38" s="10">
        <f>(Table14[[#This Row],[2025]]-Table14[[#This Row],[2024]])/Table14[[#This Row],[2024]]*100</f>
        <v>323.75933226370381</v>
      </c>
      <c r="J38" s="35"/>
    </row>
    <row r="39" spans="2:15">
      <c r="B39" s="6">
        <v>35</v>
      </c>
      <c r="C39" s="9" t="s">
        <v>114</v>
      </c>
      <c r="D39" s="4" t="s">
        <v>73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3"/>
    </row>
    <row r="40" spans="2:15">
      <c r="B40" s="6">
        <v>35</v>
      </c>
      <c r="C40" s="9" t="s">
        <v>115</v>
      </c>
      <c r="D40" s="4" t="s">
        <v>73</v>
      </c>
      <c r="E40" s="18">
        <f>1000+1433.1</f>
        <v>2433.1</v>
      </c>
      <c r="F40" s="10">
        <f>11999.66+6312.94</f>
        <v>18312.599999999999</v>
      </c>
      <c r="G40" s="10">
        <f>8710.35+6774.36</f>
        <v>15484.71</v>
      </c>
      <c r="H40" s="10">
        <f>Table14[[#This Row],[2025]]-Table14[[#This Row],[2024]]</f>
        <v>-2827.8899999999994</v>
      </c>
      <c r="I40" s="10">
        <f>(Table14[[#This Row],[2025]]-Table14[[#This Row],[2024]])/Table14[[#This Row],[2024]]*100</f>
        <v>-15.442318403722025</v>
      </c>
      <c r="J40" s="15"/>
    </row>
    <row r="41" spans="2:15">
      <c r="B41" s="6">
        <v>35</v>
      </c>
      <c r="C41" s="9" t="s">
        <v>116</v>
      </c>
      <c r="D41" s="4" t="s">
        <v>73</v>
      </c>
      <c r="E41" s="10" t="s">
        <v>29</v>
      </c>
      <c r="F41" s="10" t="s">
        <v>29</v>
      </c>
      <c r="G41" s="10" t="s">
        <v>29</v>
      </c>
      <c r="H41" s="10" t="s">
        <v>29</v>
      </c>
      <c r="I41" s="10" t="s">
        <v>29</v>
      </c>
      <c r="J41" s="3" t="s">
        <v>268</v>
      </c>
    </row>
    <row r="42" spans="2:15">
      <c r="B42" s="6">
        <v>35</v>
      </c>
      <c r="C42" s="9" t="s">
        <v>117</v>
      </c>
      <c r="D42" s="4" t="s">
        <v>73</v>
      </c>
      <c r="E42" s="18">
        <v>2353.46</v>
      </c>
      <c r="F42" s="10">
        <v>9624.85</v>
      </c>
      <c r="G42" s="10">
        <v>12541.71</v>
      </c>
      <c r="H42" s="10">
        <f>Table14[[#This Row],[2025]]-Table14[[#This Row],[2024]]</f>
        <v>2916.8599999999988</v>
      </c>
      <c r="I42" s="10">
        <f>(Table14[[#This Row],[2025]]-Table14[[#This Row],[2024]])/Table14[[#This Row],[2024]]*100</f>
        <v>30.305511254720841</v>
      </c>
      <c r="J42" s="3"/>
    </row>
    <row r="43" spans="2:15">
      <c r="B43" s="6">
        <v>35</v>
      </c>
      <c r="C43" s="9" t="s">
        <v>118</v>
      </c>
      <c r="D43" s="4" t="s">
        <v>73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3"/>
    </row>
    <row r="44" spans="2:15">
      <c r="B44" s="6">
        <v>35</v>
      </c>
      <c r="C44" s="9" t="s">
        <v>119</v>
      </c>
      <c r="D44" s="4" t="s">
        <v>73</v>
      </c>
      <c r="E44" s="18">
        <v>5000</v>
      </c>
      <c r="F44" s="10">
        <v>7192.62</v>
      </c>
      <c r="G44" s="10">
        <v>10355.36</v>
      </c>
      <c r="H44" s="10">
        <f>Table14[[#This Row],[2025]]-Table14[[#This Row],[2024]]</f>
        <v>3162.7400000000007</v>
      </c>
      <c r="I44" s="10">
        <f>(Table14[[#This Row],[2025]]-Table14[[#This Row],[2024]])/Table14[[#This Row],[2024]]*100</f>
        <v>43.972015760599071</v>
      </c>
      <c r="J44" s="3"/>
    </row>
    <row r="45" spans="2:15">
      <c r="B45" s="6">
        <v>35</v>
      </c>
      <c r="C45" s="9" t="s">
        <v>120</v>
      </c>
      <c r="D45" s="4" t="s">
        <v>73</v>
      </c>
      <c r="E45" s="18">
        <v>19600</v>
      </c>
      <c r="F45" s="10">
        <v>12868.6</v>
      </c>
      <c r="G45" s="10">
        <v>168172.13</v>
      </c>
      <c r="H45" s="10">
        <f>Table14[[#This Row],[2025]]-Table14[[#This Row],[2024]]</f>
        <v>155303.53</v>
      </c>
      <c r="I45" s="10">
        <f>(Table14[[#This Row],[2025]]-Table14[[#This Row],[2024]])/Table14[[#This Row],[2024]]*100</f>
        <v>1206.8409150956593</v>
      </c>
      <c r="J45" s="3"/>
    </row>
    <row r="46" spans="2:15">
      <c r="B46" s="6">
        <v>35</v>
      </c>
      <c r="C46" s="9" t="s">
        <v>121</v>
      </c>
      <c r="D46" s="4" t="s">
        <v>73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3"/>
    </row>
    <row r="47" spans="2:15" ht="43.2">
      <c r="B47" s="6">
        <v>35</v>
      </c>
      <c r="C47" s="9" t="s">
        <v>122</v>
      </c>
      <c r="D47" s="4" t="s">
        <v>73</v>
      </c>
      <c r="E47" s="10" t="s">
        <v>29</v>
      </c>
      <c r="F47" s="10" t="s">
        <v>29</v>
      </c>
      <c r="G47" s="10" t="s">
        <v>29</v>
      </c>
      <c r="H47" s="10" t="s">
        <v>29</v>
      </c>
      <c r="I47" s="10" t="s">
        <v>29</v>
      </c>
      <c r="J47" s="3" t="s">
        <v>266</v>
      </c>
    </row>
    <row r="48" spans="2:15" ht="28.8">
      <c r="B48" s="6">
        <v>35</v>
      </c>
      <c r="C48" s="9" t="s">
        <v>123</v>
      </c>
      <c r="D48" s="4" t="s">
        <v>73</v>
      </c>
      <c r="E48" s="10">
        <v>200</v>
      </c>
      <c r="F48" s="10">
        <v>7104.52</v>
      </c>
      <c r="G48" s="10">
        <v>26951</v>
      </c>
      <c r="H48" s="10">
        <f>Table14[[#This Row],[2025]]-Table14[[#This Row],[2024]]</f>
        <v>19846.48</v>
      </c>
      <c r="I48" s="10">
        <f>(Table14[[#This Row],[2025]]-Table14[[#This Row],[2024]])/Table14[[#This Row],[2024]]*100</f>
        <v>279.35004757534637</v>
      </c>
      <c r="J48" s="3"/>
    </row>
    <row r="49" spans="2:10" ht="86.4">
      <c r="B49" s="6">
        <v>35</v>
      </c>
      <c r="C49" s="9" t="s">
        <v>124</v>
      </c>
      <c r="D49" s="4" t="s">
        <v>73</v>
      </c>
      <c r="E49" s="10" t="s">
        <v>29</v>
      </c>
      <c r="F49" s="10" t="s">
        <v>29</v>
      </c>
      <c r="G49" s="10" t="s">
        <v>29</v>
      </c>
      <c r="H49" s="10" t="s">
        <v>29</v>
      </c>
      <c r="I49" s="10" t="s">
        <v>29</v>
      </c>
      <c r="J49" s="3" t="s">
        <v>242</v>
      </c>
    </row>
    <row r="50" spans="2:10" ht="28.8">
      <c r="B50" s="6">
        <v>36</v>
      </c>
      <c r="C50" s="3" t="s">
        <v>125</v>
      </c>
      <c r="D50" s="4" t="s">
        <v>73</v>
      </c>
      <c r="E50" s="10">
        <f>100179544.760002/1000</f>
        <v>100179.544760002</v>
      </c>
      <c r="F50" s="10">
        <f>124985700.329998/1000</f>
        <v>124985.700329998</v>
      </c>
      <c r="G50" s="10">
        <f>169339227.270003/1000</f>
        <v>169339.227270003</v>
      </c>
      <c r="H50" s="10">
        <f>Table14[[#This Row],[2025]]-Table14[[#This Row],[2024]]</f>
        <v>44353.526940005002</v>
      </c>
      <c r="I50" s="10">
        <f>(Table14[[#This Row],[2025]]-Table14[[#This Row],[2024]])/Table14[[#This Row],[2024]]*100</f>
        <v>35.486881157523626</v>
      </c>
      <c r="J50" s="45" t="s">
        <v>270</v>
      </c>
    </row>
    <row r="51" spans="2:10" ht="43.2">
      <c r="B51" s="6">
        <v>36</v>
      </c>
      <c r="C51" s="3" t="s">
        <v>126</v>
      </c>
      <c r="D51" s="4" t="s">
        <v>98</v>
      </c>
      <c r="E51" s="10">
        <f t="shared" ref="E51:F51" si="1">E50/E5</f>
        <v>26.190730656209674</v>
      </c>
      <c r="F51" s="10">
        <f t="shared" si="1"/>
        <v>30.746789749076999</v>
      </c>
      <c r="G51" s="10">
        <f>G50/G5</f>
        <v>36.893077836601961</v>
      </c>
      <c r="H51" s="10">
        <f>Table14[[#This Row],[2025]]-Table14[[#This Row],[2024]]</f>
        <v>6.1462880875249617</v>
      </c>
      <c r="I51" s="10">
        <f>(Table14[[#This Row],[2025]]-Table14[[#This Row],[2024]])/Table14[[#This Row],[2024]]*100</f>
        <v>19.990015665650006</v>
      </c>
      <c r="J51" s="45" t="s">
        <v>270</v>
      </c>
    </row>
    <row r="52" spans="2:10" ht="28.8">
      <c r="B52" s="6">
        <v>37</v>
      </c>
      <c r="C52" s="3" t="s">
        <v>127</v>
      </c>
      <c r="D52" s="4" t="s">
        <v>11</v>
      </c>
      <c r="E52" s="43">
        <v>79</v>
      </c>
      <c r="F52" s="43">
        <v>57</v>
      </c>
      <c r="G52" s="44">
        <v>28</v>
      </c>
      <c r="H52" s="10">
        <f>Table14[[#This Row],[2025]]-Table14[[#This Row],[2024]]</f>
        <v>-29</v>
      </c>
      <c r="I52" s="10">
        <f>(Table14[[#This Row],[2025]]-Table14[[#This Row],[2024]])/Table14[[#This Row],[2024]]*100</f>
        <v>-50.877192982456144</v>
      </c>
      <c r="J52" s="3"/>
    </row>
    <row r="53" spans="2:10" ht="41.25" customHeight="1">
      <c r="B53" s="6">
        <v>37</v>
      </c>
      <c r="C53" s="3" t="s">
        <v>128</v>
      </c>
      <c r="D53" s="4" t="s">
        <v>105</v>
      </c>
      <c r="E53" s="43">
        <v>4</v>
      </c>
      <c r="F53" s="43">
        <v>8</v>
      </c>
      <c r="G53" s="44">
        <v>4</v>
      </c>
      <c r="H53" s="10">
        <f>Table14[[#This Row],[2025]]-Table14[[#This Row],[2024]]</f>
        <v>-4</v>
      </c>
      <c r="I53" s="10">
        <f>(Table14[[#This Row],[2025]]-Table14[[#This Row],[2024]])/Table14[[#This Row],[2024]]*100</f>
        <v>-50</v>
      </c>
      <c r="J53" s="3"/>
    </row>
    <row r="54" spans="2:10" ht="41.25" customHeight="1">
      <c r="B54" s="6">
        <v>38</v>
      </c>
      <c r="C54" s="3" t="s">
        <v>129</v>
      </c>
      <c r="D54" s="4" t="s">
        <v>73</v>
      </c>
      <c r="E54" s="43">
        <v>0</v>
      </c>
      <c r="F54" s="43">
        <v>180</v>
      </c>
      <c r="G54" s="44">
        <v>0</v>
      </c>
      <c r="H54" s="10">
        <f>Table14[[#This Row],[2025]]-Table14[[#This Row],[2024]]</f>
        <v>-180</v>
      </c>
      <c r="I54" s="10">
        <f>(Table14[[#This Row],[2025]]-Table14[[#This Row],[2024]])/Table14[[#This Row],[2024]]*100</f>
        <v>-100</v>
      </c>
      <c r="J54" s="27"/>
    </row>
    <row r="55" spans="2:10">
      <c r="B55" s="6">
        <v>39</v>
      </c>
      <c r="C55" s="3" t="s">
        <v>130</v>
      </c>
      <c r="D55" s="4" t="s">
        <v>80</v>
      </c>
      <c r="E55" s="10">
        <f>765/E5</f>
        <v>0.2</v>
      </c>
      <c r="F55" s="10">
        <f>841/F5</f>
        <v>0.20688806888068881</v>
      </c>
      <c r="G55" s="10">
        <f>997/G5</f>
        <v>0.21721132897603485</v>
      </c>
      <c r="H55" s="10">
        <f>Table14[[#This Row],[2025]]-Table14[[#This Row],[2024]]</f>
        <v>1.0323260095346037E-2</v>
      </c>
      <c r="I55" s="10">
        <f>(Table14[[#This Row],[2025]]-Table14[[#This Row],[2024]])/Table14[[#This Row],[2024]]*100</f>
        <v>4.9897802957885418</v>
      </c>
      <c r="J55" s="3"/>
    </row>
    <row r="56" spans="2:10">
      <c r="B56" s="6">
        <v>40</v>
      </c>
      <c r="C56" s="3" t="s">
        <v>131</v>
      </c>
      <c r="D56" s="4" t="s">
        <v>80</v>
      </c>
      <c r="E56" s="10">
        <f>2475/E5</f>
        <v>0.6470588235294118</v>
      </c>
      <c r="F56" s="10">
        <f>2986/F5</f>
        <v>0.73456334563345638</v>
      </c>
      <c r="G56" s="10">
        <f>3617/G5</f>
        <v>0.78801742919389983</v>
      </c>
      <c r="H56" s="10">
        <f>Table14[[#This Row],[2025]]-Table14[[#This Row],[2024]]</f>
        <v>5.3454083560443455E-2</v>
      </c>
      <c r="I56" s="10">
        <f>(Table14[[#This Row],[2025]]-Table14[[#This Row],[2024]])/Table14[[#This Row],[2024]]*100</f>
        <v>7.2769875978969401</v>
      </c>
      <c r="J56" s="3"/>
    </row>
    <row r="57" spans="2:10">
      <c r="B57" s="6">
        <v>41</v>
      </c>
      <c r="C57" s="3" t="s">
        <v>132</v>
      </c>
      <c r="D57" s="4" t="s">
        <v>11</v>
      </c>
      <c r="E57" s="10">
        <f>90/E5*100</f>
        <v>2.3529411764705883</v>
      </c>
      <c r="F57" s="10">
        <f>112/F5*100</f>
        <v>2.7552275522755227</v>
      </c>
      <c r="G57" s="10">
        <f>130/G5*100</f>
        <v>2.8322440087145968</v>
      </c>
      <c r="H57" s="10">
        <f>Table14[[#This Row],[2025]]-Table14[[#This Row],[2024]]</f>
        <v>7.7016456439074066E-2</v>
      </c>
      <c r="I57" s="10">
        <f>(Table14[[#This Row],[2025]]-Table14[[#This Row],[2024]])/Table14[[#This Row],[2024]]*100</f>
        <v>2.7952847805788936</v>
      </c>
      <c r="J57" s="3"/>
    </row>
    <row r="58" spans="2:10" ht="28.8">
      <c r="B58" s="6">
        <v>42</v>
      </c>
      <c r="C58" s="3" t="s">
        <v>133</v>
      </c>
      <c r="D58" s="4" t="s">
        <v>11</v>
      </c>
      <c r="E58" s="10">
        <v>45</v>
      </c>
      <c r="F58" s="10">
        <v>46</v>
      </c>
      <c r="G58" s="10">
        <v>48</v>
      </c>
      <c r="H58" s="10">
        <f>Table14[[#This Row],[2025]]-Table14[[#This Row],[2024]]</f>
        <v>2</v>
      </c>
      <c r="I58" s="10">
        <f>(Table14[[#This Row],[2025]]-Table14[[#This Row],[2024]])/Table14[[#This Row],[2024]]*100</f>
        <v>4.3478260869565215</v>
      </c>
      <c r="J58" s="3" t="s">
        <v>269</v>
      </c>
    </row>
    <row r="59" spans="2:10" ht="57.6">
      <c r="B59" s="6">
        <v>43</v>
      </c>
      <c r="C59" s="3" t="s">
        <v>134</v>
      </c>
      <c r="D59" s="4" t="s">
        <v>135</v>
      </c>
      <c r="E59" s="10" t="s">
        <v>29</v>
      </c>
      <c r="F59" s="10" t="s">
        <v>29</v>
      </c>
      <c r="G59" s="10" t="s">
        <v>29</v>
      </c>
      <c r="H59" s="10" t="s">
        <v>29</v>
      </c>
      <c r="I59" s="10" t="s">
        <v>29</v>
      </c>
      <c r="J59" s="3" t="s">
        <v>266</v>
      </c>
    </row>
    <row r="60" spans="2:10" ht="28.8">
      <c r="B60" s="6">
        <v>44</v>
      </c>
      <c r="C60" s="3" t="s">
        <v>136</v>
      </c>
      <c r="D60" s="4" t="s">
        <v>69</v>
      </c>
      <c r="E60" s="10" t="s">
        <v>137</v>
      </c>
      <c r="F60" s="10" t="s">
        <v>137</v>
      </c>
      <c r="G60" s="10" t="s">
        <v>137</v>
      </c>
      <c r="H60" s="10"/>
      <c r="I60" s="10"/>
      <c r="J60" s="3"/>
    </row>
  </sheetData>
  <phoneticPr fontId="18" type="noConversion"/>
  <pageMargins left="0.75" right="0.75" top="1" bottom="1" header="0.5" footer="0.5"/>
  <pageSetup paperSize="9" orientation="portrait" r:id="rId1"/>
  <customProperties>
    <customPr name="_pios_id" r:id="rId2"/>
  </customProperties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90A77-1FEC-451C-A811-A8CB9FF15C7A}">
  <dimension ref="B2:J23"/>
  <sheetViews>
    <sheetView showGridLines="0" topLeftCell="D1" zoomScale="51" zoomScaleNormal="40" workbookViewId="0">
      <pane ySplit="2" topLeftCell="A16" activePane="bottomLeft" state="frozen"/>
      <selection pane="bottomLeft" activeCell="J4" sqref="J4:J9"/>
    </sheetView>
  </sheetViews>
  <sheetFormatPr defaultColWidth="9" defaultRowHeight="14.4" outlineLevelCol="1"/>
  <cols>
    <col min="1" max="2" width="9" customWidth="1"/>
    <col min="3" max="3" width="57" customWidth="1"/>
    <col min="4" max="7" width="25.5546875" style="12" customWidth="1"/>
    <col min="8" max="9" width="25.5546875" style="12" customWidth="1" outlineLevel="1"/>
    <col min="10" max="10" width="87" customWidth="1"/>
    <col min="11" max="11" width="9" customWidth="1"/>
  </cols>
  <sheetData>
    <row r="2" spans="2:10" ht="43.2">
      <c r="B2" s="2" t="s">
        <v>258</v>
      </c>
      <c r="C2" s="2" t="s">
        <v>257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</row>
    <row r="3" spans="2:10" ht="86.4">
      <c r="B3" s="4">
        <v>45</v>
      </c>
      <c r="C3" s="8" t="s">
        <v>138</v>
      </c>
      <c r="D3" s="4" t="s">
        <v>69</v>
      </c>
      <c r="E3" s="10" t="s">
        <v>137</v>
      </c>
      <c r="F3" s="10" t="s">
        <v>137</v>
      </c>
      <c r="G3" s="10" t="s">
        <v>137</v>
      </c>
      <c r="H3" s="10"/>
      <c r="I3" s="10"/>
      <c r="J3" s="8" t="s">
        <v>263</v>
      </c>
    </row>
    <row r="4" spans="2:10" ht="86.4">
      <c r="B4" s="6">
        <v>46</v>
      </c>
      <c r="C4" s="8" t="s">
        <v>139</v>
      </c>
      <c r="D4" s="4" t="s">
        <v>69</v>
      </c>
      <c r="E4" s="10" t="s">
        <v>137</v>
      </c>
      <c r="F4" s="10" t="s">
        <v>137</v>
      </c>
      <c r="G4" s="10" t="s">
        <v>137</v>
      </c>
      <c r="H4" s="10"/>
      <c r="I4" s="10"/>
      <c r="J4" s="8" t="s">
        <v>293</v>
      </c>
    </row>
    <row r="5" spans="2:10" ht="57.6">
      <c r="B5" s="6">
        <v>47</v>
      </c>
      <c r="C5" s="8" t="s">
        <v>140</v>
      </c>
      <c r="D5" s="4" t="s">
        <v>69</v>
      </c>
      <c r="E5" s="10" t="s">
        <v>137</v>
      </c>
      <c r="F5" s="10" t="s">
        <v>137</v>
      </c>
      <c r="G5" s="10" t="s">
        <v>137</v>
      </c>
      <c r="H5" s="10"/>
      <c r="I5" s="10"/>
      <c r="J5" s="8" t="s">
        <v>293</v>
      </c>
    </row>
    <row r="6" spans="2:10" ht="28.8">
      <c r="B6" s="6">
        <v>48</v>
      </c>
      <c r="C6" s="8" t="s">
        <v>141</v>
      </c>
      <c r="D6" s="4" t="s">
        <v>11</v>
      </c>
      <c r="E6" s="10" t="s">
        <v>29</v>
      </c>
      <c r="F6" s="10" t="s">
        <v>29</v>
      </c>
      <c r="G6" s="10" t="s">
        <v>29</v>
      </c>
      <c r="H6" s="10" t="s">
        <v>29</v>
      </c>
      <c r="I6" s="10" t="s">
        <v>29</v>
      </c>
      <c r="J6" s="8" t="s">
        <v>293</v>
      </c>
    </row>
    <row r="7" spans="2:10">
      <c r="B7" s="6">
        <v>49</v>
      </c>
      <c r="C7" s="8" t="s">
        <v>142</v>
      </c>
      <c r="D7" s="4"/>
      <c r="E7" s="10"/>
      <c r="F7" s="10"/>
      <c r="G7" s="10"/>
      <c r="H7" s="10"/>
      <c r="I7" s="10"/>
      <c r="J7" s="8" t="s">
        <v>294</v>
      </c>
    </row>
    <row r="8" spans="2:10">
      <c r="B8" s="6">
        <v>49</v>
      </c>
      <c r="C8" s="9" t="s">
        <v>143</v>
      </c>
      <c r="D8" s="4" t="s">
        <v>11</v>
      </c>
      <c r="E8" s="10">
        <v>42</v>
      </c>
      <c r="F8" s="10">
        <v>42.6</v>
      </c>
      <c r="G8" s="10">
        <v>42.4</v>
      </c>
      <c r="H8" s="10">
        <f>Table16[[#This Row],[2025]]-Table16[[#This Row],[2024]]</f>
        <v>-0.20000000000000284</v>
      </c>
      <c r="I8" s="10">
        <f>(Table16[[#This Row],[2025]]-Table16[[#This Row],[2024]])/Table16[[#This Row],[2024]]*100</f>
        <v>-0.46948356807512404</v>
      </c>
      <c r="J8" s="8"/>
    </row>
    <row r="9" spans="2:10">
      <c r="B9" s="6">
        <v>49</v>
      </c>
      <c r="C9" s="9" t="s">
        <v>145</v>
      </c>
      <c r="D9" s="4" t="s">
        <v>11</v>
      </c>
      <c r="E9" s="10">
        <v>41</v>
      </c>
      <c r="F9" s="10">
        <v>43.9</v>
      </c>
      <c r="G9" s="10">
        <v>32.6</v>
      </c>
      <c r="H9" s="10">
        <f>Table16[[#This Row],[2025]]-Table16[[#This Row],[2024]]</f>
        <v>-11.299999999999997</v>
      </c>
      <c r="I9" s="10">
        <f>(Table16[[#This Row],[2025]]-Table16[[#This Row],[2024]])/Table16[[#This Row],[2024]]*100</f>
        <v>-25.740318906605918</v>
      </c>
      <c r="J9" s="8" t="s">
        <v>144</v>
      </c>
    </row>
    <row r="10" spans="2:10" ht="28.8">
      <c r="B10" s="6">
        <v>50</v>
      </c>
      <c r="C10" s="8" t="s">
        <v>146</v>
      </c>
      <c r="D10" s="4" t="s">
        <v>60</v>
      </c>
      <c r="E10" s="10">
        <v>0</v>
      </c>
      <c r="F10" s="10">
        <v>0</v>
      </c>
      <c r="G10" s="10">
        <v>0</v>
      </c>
      <c r="H10" s="10">
        <f>Table16[[#This Row],[2025]]-Table16[[#This Row],[2024]]</f>
        <v>0</v>
      </c>
      <c r="I10" s="10">
        <v>0</v>
      </c>
      <c r="J10" s="8" t="s">
        <v>291</v>
      </c>
    </row>
    <row r="11" spans="2:10" ht="28.8">
      <c r="B11" s="6">
        <v>51</v>
      </c>
      <c r="C11" s="8" t="s">
        <v>147</v>
      </c>
      <c r="D11" s="4" t="s">
        <v>60</v>
      </c>
      <c r="E11" s="10">
        <v>1167</v>
      </c>
      <c r="F11" s="10">
        <v>1245</v>
      </c>
      <c r="G11" s="10">
        <v>1317</v>
      </c>
      <c r="H11" s="10">
        <f>Table16[[#This Row],[2025]]-Table16[[#This Row],[2024]]</f>
        <v>72</v>
      </c>
      <c r="I11" s="10">
        <f>(Table16[[#This Row],[2025]]-Table16[[#This Row],[2024]])/Table16[[#This Row],[2024]]*100</f>
        <v>5.7831325301204819</v>
      </c>
      <c r="J11" s="8" t="s">
        <v>292</v>
      </c>
    </row>
    <row r="12" spans="2:10" ht="28.8">
      <c r="B12" s="6">
        <v>52</v>
      </c>
      <c r="C12" s="8" t="s">
        <v>148</v>
      </c>
      <c r="D12" s="4" t="s">
        <v>149</v>
      </c>
      <c r="E12" s="24">
        <v>0.16</v>
      </c>
      <c r="F12" s="24">
        <v>0.14000000000000001</v>
      </c>
      <c r="G12" s="24">
        <v>0.13</v>
      </c>
      <c r="H12" s="10">
        <f>Table16[[#This Row],[2025]]-Table16[[#This Row],[2024]]</f>
        <v>-1.0000000000000009E-2</v>
      </c>
      <c r="I12" s="10">
        <f>(Table16[[#This Row],[2025]]-Table16[[#This Row],[2024]])/Table16[[#This Row],[2024]]*100</f>
        <v>-7.1428571428571477</v>
      </c>
      <c r="J12" s="8"/>
    </row>
    <row r="13" spans="2:10" ht="43.2">
      <c r="B13" s="6">
        <v>53</v>
      </c>
      <c r="C13" s="8" t="s">
        <v>150</v>
      </c>
      <c r="D13" s="4" t="s">
        <v>69</v>
      </c>
      <c r="E13" s="10" t="s">
        <v>70</v>
      </c>
      <c r="F13" s="10" t="s">
        <v>70</v>
      </c>
      <c r="G13" s="10" t="s">
        <v>70</v>
      </c>
      <c r="H13" s="10"/>
      <c r="I13" s="10"/>
      <c r="J13" s="8"/>
    </row>
    <row r="14" spans="2:10" ht="43.2">
      <c r="B14" s="6">
        <v>54</v>
      </c>
      <c r="C14" s="8" t="s">
        <v>151</v>
      </c>
      <c r="D14" s="4" t="s">
        <v>60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8" t="s">
        <v>290</v>
      </c>
    </row>
    <row r="15" spans="2:10" ht="28.8">
      <c r="B15" s="6">
        <v>55</v>
      </c>
      <c r="C15" s="8" t="s">
        <v>152</v>
      </c>
      <c r="D15" s="4" t="s">
        <v>60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8"/>
    </row>
    <row r="16" spans="2:10" ht="43.2">
      <c r="B16" s="6">
        <v>56</v>
      </c>
      <c r="C16" s="8" t="s">
        <v>153</v>
      </c>
      <c r="D16" s="4" t="s">
        <v>69</v>
      </c>
      <c r="E16" s="10" t="s">
        <v>29</v>
      </c>
      <c r="F16" s="10" t="s">
        <v>29</v>
      </c>
      <c r="G16" s="10" t="s">
        <v>70</v>
      </c>
      <c r="H16" s="10"/>
      <c r="I16" s="10"/>
      <c r="J16" s="8"/>
    </row>
    <row r="17" spans="2:10" ht="172.8">
      <c r="B17" s="4">
        <v>57</v>
      </c>
      <c r="C17" s="8" t="s">
        <v>154</v>
      </c>
      <c r="D17" s="4" t="s">
        <v>69</v>
      </c>
      <c r="E17" s="10" t="s">
        <v>137</v>
      </c>
      <c r="F17" s="10" t="s">
        <v>137</v>
      </c>
      <c r="G17" s="10" t="s">
        <v>137</v>
      </c>
      <c r="H17" s="10"/>
      <c r="I17" s="10"/>
      <c r="J17" s="8" t="s">
        <v>155</v>
      </c>
    </row>
    <row r="18" spans="2:10" ht="28.8">
      <c r="B18" s="6">
        <v>58</v>
      </c>
      <c r="C18" s="8" t="s">
        <v>156</v>
      </c>
      <c r="D18" s="4" t="s">
        <v>38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8" t="s">
        <v>290</v>
      </c>
    </row>
    <row r="19" spans="2:10" ht="28.8">
      <c r="B19" s="6">
        <v>58</v>
      </c>
      <c r="C19" s="9" t="s">
        <v>157</v>
      </c>
      <c r="D19" s="4" t="s">
        <v>38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8"/>
    </row>
    <row r="20" spans="2:10" ht="28.8">
      <c r="B20" s="6">
        <v>58</v>
      </c>
      <c r="C20" s="9" t="s">
        <v>158</v>
      </c>
      <c r="D20" s="4" t="s">
        <v>38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8"/>
    </row>
    <row r="21" spans="2:10" ht="57.6">
      <c r="B21" s="6">
        <v>58</v>
      </c>
      <c r="C21" s="9" t="s">
        <v>159</v>
      </c>
      <c r="D21" s="4" t="s">
        <v>38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8"/>
    </row>
    <row r="22" spans="2:10" ht="28.8">
      <c r="B22" s="6">
        <v>59</v>
      </c>
      <c r="C22" s="8" t="s">
        <v>160</v>
      </c>
      <c r="D22" s="4" t="s">
        <v>38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8"/>
    </row>
    <row r="23" spans="2:10" ht="72">
      <c r="B23" s="6">
        <v>60</v>
      </c>
      <c r="C23" s="8" t="s">
        <v>161</v>
      </c>
      <c r="D23" s="4" t="s">
        <v>38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8"/>
    </row>
  </sheetData>
  <pageMargins left="0.75" right="0.75" top="1" bottom="1" header="0.5" footer="0.5"/>
  <pageSetup paperSize="9" orientation="portrait" r:id="rId1"/>
  <customProperties>
    <customPr name="_pios_id" r:id="rId2"/>
  </customProperties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0AA11-FA80-4F23-BDC7-BAF213FC1008}">
  <dimension ref="B2:J30"/>
  <sheetViews>
    <sheetView showGridLines="0" topLeftCell="B1" zoomScale="60" zoomScaleNormal="60" workbookViewId="0">
      <pane ySplit="2" topLeftCell="A3" activePane="bottomLeft" state="frozen"/>
      <selection pane="bottomLeft" activeCell="J14" sqref="J14:J21"/>
    </sheetView>
  </sheetViews>
  <sheetFormatPr defaultColWidth="9" defaultRowHeight="14.4" outlineLevelCol="1"/>
  <cols>
    <col min="1" max="1" width="9" customWidth="1"/>
    <col min="2" max="2" width="12" customWidth="1"/>
    <col min="3" max="3" width="57" customWidth="1"/>
    <col min="4" max="7" width="25.5546875" customWidth="1"/>
    <col min="8" max="9" width="19" customWidth="1" outlineLevel="1"/>
    <col min="10" max="10" width="87" customWidth="1"/>
    <col min="11" max="11" width="9" customWidth="1"/>
  </cols>
  <sheetData>
    <row r="2" spans="2:10" ht="43.2">
      <c r="B2" s="2" t="s">
        <v>258</v>
      </c>
      <c r="C2" s="2" t="s">
        <v>257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</row>
    <row r="3" spans="2:10" ht="28.8">
      <c r="B3" s="6">
        <v>61</v>
      </c>
      <c r="C3" s="1" t="s">
        <v>162</v>
      </c>
      <c r="D3" s="1" t="s">
        <v>73</v>
      </c>
      <c r="E3" s="10">
        <v>108600000</v>
      </c>
      <c r="F3" s="10">
        <v>141530000</v>
      </c>
      <c r="G3" s="10" t="s">
        <v>29</v>
      </c>
      <c r="H3" s="10" t="s">
        <v>29</v>
      </c>
      <c r="I3" s="10" t="s">
        <v>29</v>
      </c>
      <c r="J3" s="20" t="s">
        <v>163</v>
      </c>
    </row>
    <row r="4" spans="2:10">
      <c r="B4" s="6">
        <v>62</v>
      </c>
      <c r="C4" s="1" t="s">
        <v>164</v>
      </c>
      <c r="D4" s="3" t="s">
        <v>165</v>
      </c>
      <c r="E4" s="10">
        <v>9316</v>
      </c>
      <c r="F4" s="10">
        <v>8638</v>
      </c>
      <c r="G4" s="18">
        <v>9200</v>
      </c>
      <c r="H4" s="18">
        <f>Table15[[#This Row],[2025]]-Table15[[#This Row],[2024]]</f>
        <v>562</v>
      </c>
      <c r="I4" s="5">
        <f>(Table15[[#This Row],[2025]]-Table15[[#This Row],[2024]])/Table15[[#This Row],[2024]]*100</f>
        <v>6.5061356795554524</v>
      </c>
      <c r="J4" s="3"/>
    </row>
    <row r="5" spans="2:10" ht="28.8">
      <c r="B5" s="6">
        <v>63</v>
      </c>
      <c r="C5" s="1" t="s">
        <v>166</v>
      </c>
      <c r="D5" s="1" t="s">
        <v>73</v>
      </c>
      <c r="E5" s="10" t="s">
        <v>29</v>
      </c>
      <c r="F5" s="10" t="s">
        <v>29</v>
      </c>
      <c r="G5" s="10" t="s">
        <v>29</v>
      </c>
      <c r="H5" s="10" t="s">
        <v>29</v>
      </c>
      <c r="I5" s="10" t="s">
        <v>29</v>
      </c>
      <c r="J5" s="3" t="s">
        <v>266</v>
      </c>
    </row>
    <row r="6" spans="2:10">
      <c r="B6" s="6">
        <v>63</v>
      </c>
      <c r="C6" s="16" t="s">
        <v>167</v>
      </c>
      <c r="D6" s="1" t="s">
        <v>38</v>
      </c>
      <c r="E6" s="10" t="s">
        <v>29</v>
      </c>
      <c r="F6" s="10" t="s">
        <v>29</v>
      </c>
      <c r="G6" s="10" t="s">
        <v>29</v>
      </c>
      <c r="H6" s="10" t="s">
        <v>29</v>
      </c>
      <c r="I6" s="10" t="s">
        <v>29</v>
      </c>
      <c r="J6" s="3" t="s">
        <v>266</v>
      </c>
    </row>
    <row r="7" spans="2:10">
      <c r="B7" s="6">
        <v>63</v>
      </c>
      <c r="C7" s="16" t="s">
        <v>168</v>
      </c>
      <c r="D7" s="1" t="s">
        <v>38</v>
      </c>
      <c r="E7" s="10" t="s">
        <v>29</v>
      </c>
      <c r="F7" s="10" t="s">
        <v>29</v>
      </c>
      <c r="G7" s="10" t="s">
        <v>29</v>
      </c>
      <c r="H7" s="10" t="s">
        <v>29</v>
      </c>
      <c r="I7" s="10" t="s">
        <v>29</v>
      </c>
      <c r="J7" s="3" t="s">
        <v>266</v>
      </c>
    </row>
    <row r="8" spans="2:10">
      <c r="B8" s="6">
        <v>63</v>
      </c>
      <c r="C8" s="16" t="s">
        <v>169</v>
      </c>
      <c r="D8" s="1" t="s">
        <v>38</v>
      </c>
      <c r="E8" s="10" t="s">
        <v>29</v>
      </c>
      <c r="F8" s="10" t="s">
        <v>29</v>
      </c>
      <c r="G8" s="10" t="s">
        <v>29</v>
      </c>
      <c r="H8" s="10" t="s">
        <v>29</v>
      </c>
      <c r="I8" s="10" t="s">
        <v>29</v>
      </c>
      <c r="J8" s="3" t="s">
        <v>266</v>
      </c>
    </row>
    <row r="9" spans="2:10" ht="28.8">
      <c r="B9" s="6">
        <v>64</v>
      </c>
      <c r="C9" s="1" t="s">
        <v>170</v>
      </c>
      <c r="D9" s="1" t="s">
        <v>73</v>
      </c>
      <c r="E9" s="10">
        <v>78761233.430000007</v>
      </c>
      <c r="F9" s="10">
        <v>90285513.810000002</v>
      </c>
      <c r="G9" s="18">
        <v>108116469.79000001</v>
      </c>
      <c r="H9" s="18">
        <f>Table15[[#This Row],[2025]]-Table15[[#This Row],[2024]]</f>
        <v>17830955.980000004</v>
      </c>
      <c r="I9" s="5">
        <f>(Table15[[#This Row],[2025]]-Table15[[#This Row],[2024]])/Table15[[#This Row],[2024]]*100</f>
        <v>19.749520413124184</v>
      </c>
      <c r="J9" s="25"/>
    </row>
    <row r="10" spans="2:10">
      <c r="B10" s="6">
        <v>64</v>
      </c>
      <c r="C10" s="16" t="s">
        <v>167</v>
      </c>
      <c r="D10" s="1" t="s">
        <v>38</v>
      </c>
      <c r="E10" s="10">
        <v>76445548.890000001</v>
      </c>
      <c r="F10" s="10">
        <v>88276845.459999993</v>
      </c>
      <c r="G10" s="18">
        <v>105439353.51000001</v>
      </c>
      <c r="H10" s="18">
        <f>Table15[[#This Row],[2025]]-Table15[[#This Row],[2024]]</f>
        <v>17162508.050000012</v>
      </c>
      <c r="I10" s="5">
        <f>(Table15[[#This Row],[2025]]-Table15[[#This Row],[2024]])/Table15[[#This Row],[2024]]*100</f>
        <v>19.441687070452339</v>
      </c>
      <c r="J10" s="25"/>
    </row>
    <row r="11" spans="2:10">
      <c r="B11" s="6">
        <v>64</v>
      </c>
      <c r="C11" s="16" t="s">
        <v>168</v>
      </c>
      <c r="D11" s="1" t="s">
        <v>38</v>
      </c>
      <c r="E11" s="10">
        <v>2302507.59</v>
      </c>
      <c r="F11" s="10">
        <v>2005721.21</v>
      </c>
      <c r="G11" s="18">
        <v>2643087.9300000002</v>
      </c>
      <c r="H11" s="18">
        <f>Table15[[#This Row],[2025]]-Table15[[#This Row],[2024]]</f>
        <v>637366.7200000002</v>
      </c>
      <c r="I11" s="5">
        <f>(Table15[[#This Row],[2025]]-Table15[[#This Row],[2024]])/Table15[[#This Row],[2024]]*100</f>
        <v>31.777433315370896</v>
      </c>
      <c r="J11" s="25"/>
    </row>
    <row r="12" spans="2:10">
      <c r="B12" s="6">
        <v>64</v>
      </c>
      <c r="C12" s="16" t="s">
        <v>169</v>
      </c>
      <c r="D12" s="1" t="s">
        <v>38</v>
      </c>
      <c r="E12" s="10">
        <v>13176.95</v>
      </c>
      <c r="F12" s="10">
        <v>2947.14</v>
      </c>
      <c r="G12" s="18">
        <v>34028.35</v>
      </c>
      <c r="H12" s="18">
        <f>Table15[[#This Row],[2025]]-Table15[[#This Row],[2024]]</f>
        <v>31081.21</v>
      </c>
      <c r="I12" s="5">
        <f>(Table15[[#This Row],[2025]]-Table15[[#This Row],[2024]])/Table15[[#This Row],[2024]]*100</f>
        <v>1054.6227868374085</v>
      </c>
      <c r="J12" s="25"/>
    </row>
    <row r="13" spans="2:10" ht="28.8">
      <c r="B13" s="6">
        <v>65</v>
      </c>
      <c r="C13" s="1" t="s">
        <v>171</v>
      </c>
      <c r="D13" s="3" t="s">
        <v>11</v>
      </c>
      <c r="E13" s="10">
        <v>97</v>
      </c>
      <c r="F13" s="10">
        <v>97</v>
      </c>
      <c r="G13" s="10">
        <v>97</v>
      </c>
      <c r="H13" s="18">
        <f>Table15[[#This Row],[2025]]-Table15[[#This Row],[2024]]</f>
        <v>0</v>
      </c>
      <c r="I13" s="5">
        <f>(Table15[[#This Row],[2025]]-Table15[[#This Row],[2024]])/Table15[[#This Row],[2024]]*100</f>
        <v>0</v>
      </c>
      <c r="J13" s="8" t="s">
        <v>264</v>
      </c>
    </row>
    <row r="14" spans="2:10" ht="43.2">
      <c r="B14" s="6">
        <v>66</v>
      </c>
      <c r="C14" s="16" t="s">
        <v>172</v>
      </c>
      <c r="D14" s="3" t="s">
        <v>11</v>
      </c>
      <c r="E14" s="10" t="s">
        <v>29</v>
      </c>
      <c r="F14" s="10" t="s">
        <v>29</v>
      </c>
      <c r="G14" s="10" t="s">
        <v>29</v>
      </c>
      <c r="H14" s="5"/>
      <c r="I14" s="5"/>
      <c r="J14" s="3" t="s">
        <v>268</v>
      </c>
    </row>
    <row r="15" spans="2:10" ht="28.8">
      <c r="B15" s="6">
        <v>67</v>
      </c>
      <c r="C15" s="16" t="s">
        <v>173</v>
      </c>
      <c r="D15" s="1" t="s">
        <v>38</v>
      </c>
      <c r="E15" s="10" t="s">
        <v>29</v>
      </c>
      <c r="F15" s="10" t="s">
        <v>29</v>
      </c>
      <c r="G15" s="10" t="s">
        <v>29</v>
      </c>
      <c r="H15" s="5"/>
      <c r="I15" s="5"/>
      <c r="J15" s="3" t="s">
        <v>242</v>
      </c>
    </row>
    <row r="16" spans="2:10" ht="129.6">
      <c r="B16" s="6">
        <v>68</v>
      </c>
      <c r="C16" s="16" t="s">
        <v>174</v>
      </c>
      <c r="D16" s="1" t="s">
        <v>38</v>
      </c>
      <c r="E16" s="10" t="s">
        <v>29</v>
      </c>
      <c r="F16" s="10" t="s">
        <v>29</v>
      </c>
      <c r="G16" s="10" t="s">
        <v>29</v>
      </c>
      <c r="H16" s="5"/>
      <c r="I16" s="5"/>
      <c r="J16" s="3" t="s">
        <v>242</v>
      </c>
    </row>
    <row r="17" spans="2:10" ht="57.6">
      <c r="B17" s="6">
        <v>68</v>
      </c>
      <c r="C17" s="16" t="s">
        <v>175</v>
      </c>
      <c r="D17" s="1" t="s">
        <v>11</v>
      </c>
      <c r="E17" s="10" t="s">
        <v>29</v>
      </c>
      <c r="F17" s="10" t="s">
        <v>29</v>
      </c>
      <c r="G17" s="10" t="s">
        <v>29</v>
      </c>
      <c r="H17" s="5"/>
      <c r="I17" s="5"/>
      <c r="J17" s="3" t="s">
        <v>242</v>
      </c>
    </row>
    <row r="18" spans="2:10" ht="43.2">
      <c r="B18" s="6">
        <v>69</v>
      </c>
      <c r="C18" s="16" t="s">
        <v>176</v>
      </c>
      <c r="D18" s="1" t="s">
        <v>105</v>
      </c>
      <c r="E18" s="10" t="s">
        <v>29</v>
      </c>
      <c r="F18" s="10" t="s">
        <v>29</v>
      </c>
      <c r="G18" s="10" t="s">
        <v>29</v>
      </c>
      <c r="H18" s="5"/>
      <c r="I18" s="5"/>
      <c r="J18" s="3" t="s">
        <v>242</v>
      </c>
    </row>
    <row r="19" spans="2:10" ht="28.8">
      <c r="B19" s="6">
        <v>70</v>
      </c>
      <c r="C19" s="16" t="s">
        <v>177</v>
      </c>
      <c r="D19" s="1" t="s">
        <v>11</v>
      </c>
      <c r="E19" s="10" t="s">
        <v>29</v>
      </c>
      <c r="F19" s="10" t="s">
        <v>29</v>
      </c>
      <c r="G19" s="10" t="s">
        <v>29</v>
      </c>
      <c r="H19" s="5"/>
      <c r="I19" s="5"/>
      <c r="J19" s="3" t="s">
        <v>242</v>
      </c>
    </row>
    <row r="20" spans="2:10" ht="72">
      <c r="B20" s="6">
        <v>71</v>
      </c>
      <c r="C20" s="16" t="s">
        <v>178</v>
      </c>
      <c r="D20" s="1" t="s">
        <v>179</v>
      </c>
      <c r="E20" s="10" t="s">
        <v>29</v>
      </c>
      <c r="F20" s="10" t="s">
        <v>29</v>
      </c>
      <c r="G20" s="10" t="s">
        <v>29</v>
      </c>
      <c r="H20" s="5"/>
      <c r="I20" s="5"/>
      <c r="J20" s="3" t="s">
        <v>242</v>
      </c>
    </row>
    <row r="21" spans="2:10">
      <c r="B21" s="6">
        <v>72</v>
      </c>
      <c r="C21" s="16" t="s">
        <v>180</v>
      </c>
      <c r="D21" s="1" t="s">
        <v>38</v>
      </c>
      <c r="E21" s="10" t="s">
        <v>29</v>
      </c>
      <c r="F21" s="10" t="s">
        <v>29</v>
      </c>
      <c r="G21" s="10" t="s">
        <v>29</v>
      </c>
      <c r="H21" s="5"/>
      <c r="I21" s="5"/>
      <c r="J21" s="3" t="s">
        <v>242</v>
      </c>
    </row>
    <row r="22" spans="2:10">
      <c r="C22" s="1"/>
    </row>
    <row r="23" spans="2:10">
      <c r="C23" s="1"/>
    </row>
    <row r="24" spans="2:10">
      <c r="C24" s="1"/>
    </row>
    <row r="25" spans="2:10">
      <c r="C25" s="1"/>
    </row>
    <row r="26" spans="2:10">
      <c r="C26" s="1"/>
    </row>
    <row r="27" spans="2:10">
      <c r="C27" s="1"/>
    </row>
    <row r="28" spans="2:10">
      <c r="C28" s="1"/>
    </row>
    <row r="29" spans="2:10">
      <c r="C29" s="1"/>
    </row>
    <row r="30" spans="2:10">
      <c r="C30" s="1"/>
    </row>
  </sheetData>
  <pageMargins left="0.75" right="0.75" top="1" bottom="1" header="0.5" footer="0.5"/>
  <pageSetup paperSize="9" orientation="portrait" r:id="rId1"/>
  <customProperties>
    <customPr name="_pios_id" r:id="rId2"/>
  </customProperties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F4EF1-97B8-4C6B-A3D7-3D64B5552404}">
  <dimension ref="B2:K3"/>
  <sheetViews>
    <sheetView showGridLines="0" topLeftCell="G1" zoomScale="60" zoomScaleNormal="60" workbookViewId="0">
      <pane ySplit="2" topLeftCell="A3" activePane="bottomLeft" state="frozen"/>
      <selection pane="bottomLeft" activeCell="B2" sqref="B2"/>
    </sheetView>
  </sheetViews>
  <sheetFormatPr defaultColWidth="9" defaultRowHeight="14.4" outlineLevelCol="1"/>
  <cols>
    <col min="1" max="2" width="9" customWidth="1"/>
    <col min="3" max="3" width="57" customWidth="1"/>
    <col min="4" max="7" width="25.5546875" customWidth="1"/>
    <col min="8" max="9" width="19" hidden="1" customWidth="1" outlineLevel="1"/>
    <col min="10" max="10" width="87" customWidth="1" collapsed="1"/>
    <col min="11" max="11" width="33.5546875" customWidth="1"/>
    <col min="12" max="12" width="9" customWidth="1"/>
  </cols>
  <sheetData>
    <row r="2" spans="2:11" ht="43.2">
      <c r="B2" s="2" t="s">
        <v>258</v>
      </c>
      <c r="C2" s="2" t="s">
        <v>257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181</v>
      </c>
    </row>
    <row r="3" spans="2:11" ht="57.6">
      <c r="B3" s="6">
        <v>73</v>
      </c>
      <c r="C3" s="1" t="s">
        <v>182</v>
      </c>
      <c r="D3" s="4" t="s">
        <v>69</v>
      </c>
      <c r="E3" s="10" t="s">
        <v>137</v>
      </c>
      <c r="F3" s="10" t="s">
        <v>137</v>
      </c>
      <c r="G3" s="10" t="s">
        <v>137</v>
      </c>
      <c r="H3" s="5">
        <v>0</v>
      </c>
      <c r="I3" s="5" t="s">
        <v>29</v>
      </c>
      <c r="J3" s="3"/>
      <c r="K3" s="3" t="s">
        <v>183</v>
      </c>
    </row>
  </sheetData>
  <pageMargins left="0.75" right="0.75" top="1" bottom="1" header="0.5" footer="0.5"/>
  <pageSetup paperSize="9" orientation="portrait" r:id="rId1"/>
  <customProperties>
    <customPr name="_pios_id" r:id="rId2"/>
  </customProperties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0DFDB-2529-450D-AF16-F9878DB94E57}">
  <dimension ref="A2:K46"/>
  <sheetViews>
    <sheetView showGridLines="0" topLeftCell="C1" zoomScale="50" zoomScaleNormal="50" workbookViewId="0">
      <pane ySplit="2" topLeftCell="A42" activePane="bottomLeft" state="frozen"/>
      <selection activeCell="J9" sqref="J9"/>
      <selection pane="bottomLeft" activeCell="E3" sqref="E3:I46"/>
    </sheetView>
  </sheetViews>
  <sheetFormatPr defaultColWidth="9" defaultRowHeight="14.4" outlineLevelCol="1"/>
  <cols>
    <col min="1" max="2" width="9" customWidth="1"/>
    <col min="3" max="3" width="57" style="7" customWidth="1"/>
    <col min="4" max="7" width="25.5546875" style="12" customWidth="1"/>
    <col min="8" max="9" width="19" customWidth="1" outlineLevel="1"/>
    <col min="10" max="10" width="87" customWidth="1"/>
    <col min="11" max="11" width="61.5546875" customWidth="1"/>
  </cols>
  <sheetData>
    <row r="2" spans="1:11" ht="43.2">
      <c r="B2" s="2" t="s">
        <v>258</v>
      </c>
      <c r="C2" s="2" t="s">
        <v>257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184</v>
      </c>
    </row>
    <row r="3" spans="1:11" ht="28.8">
      <c r="A3" s="23"/>
      <c r="B3" s="32">
        <v>74</v>
      </c>
      <c r="C3" s="7" t="s">
        <v>185</v>
      </c>
      <c r="D3" s="4" t="s">
        <v>73</v>
      </c>
      <c r="E3" s="13">
        <v>11188.13</v>
      </c>
      <c r="F3" s="13">
        <v>24350.37</v>
      </c>
      <c r="G3" s="13">
        <v>31852.720000000001</v>
      </c>
      <c r="H3" s="18">
        <f>[2]!Table167[[#This Row],[2025]]-[2]!Table167[[#This Row],[2024]]</f>
        <v>7502.3500000000022</v>
      </c>
      <c r="I3" s="34">
        <f>([2]!Table167[[#This Row],[2025]]-[2]!Table167[[#This Row],[2024]])/[2]!Table167[[#This Row],[2024]]*100</f>
        <v>30.81000411903393</v>
      </c>
      <c r="J3" s="29"/>
      <c r="K3" s="3" t="s">
        <v>188</v>
      </c>
    </row>
    <row r="4" spans="1:11" ht="43.2">
      <c r="A4" s="23"/>
      <c r="B4" s="32">
        <v>74</v>
      </c>
      <c r="C4" s="7" t="s">
        <v>186</v>
      </c>
      <c r="D4" s="4" t="s">
        <v>11</v>
      </c>
      <c r="E4" s="33">
        <v>0.24</v>
      </c>
      <c r="F4" s="33">
        <v>0.33</v>
      </c>
      <c r="G4" s="33">
        <v>0.36</v>
      </c>
      <c r="H4" s="18">
        <f>[2]!Table167[[#This Row],[2025]]-[2]!Table167[[#This Row],[2024]]</f>
        <v>2.9999999999999971E-2</v>
      </c>
      <c r="I4" s="34">
        <f>([2]!Table167[[#This Row],[2025]]-[2]!Table167[[#This Row],[2024]])/[2]!Table167[[#This Row],[2024]]*100</f>
        <v>9.0909090909090811</v>
      </c>
      <c r="J4" s="21"/>
      <c r="K4" s="3" t="s">
        <v>188</v>
      </c>
    </row>
    <row r="5" spans="1:11" ht="43.2">
      <c r="B5" s="6">
        <v>75</v>
      </c>
      <c r="C5" s="7" t="s">
        <v>187</v>
      </c>
      <c r="D5" s="4" t="s">
        <v>11</v>
      </c>
      <c r="E5" s="13">
        <v>9.52</v>
      </c>
      <c r="F5" s="13">
        <v>6.46</v>
      </c>
      <c r="G5" s="10">
        <v>5.93</v>
      </c>
      <c r="H5" s="18">
        <f>[2]!Table167[[#This Row],[2025]]-[2]!Table167[[#This Row],[2024]]</f>
        <v>-0.53000000000000025</v>
      </c>
      <c r="I5" s="34">
        <f>([2]!Table167[[#This Row],[2025]]-[2]!Table167[[#This Row],[2024]])/[2]!Table167[[#This Row],[2024]]*100</f>
        <v>-8.2043343653250815</v>
      </c>
      <c r="J5" s="8"/>
      <c r="K5" s="3" t="s">
        <v>188</v>
      </c>
    </row>
    <row r="6" spans="1:11" ht="28.8">
      <c r="B6" s="6">
        <v>76</v>
      </c>
      <c r="C6" s="7" t="s">
        <v>189</v>
      </c>
      <c r="D6" s="4" t="s">
        <v>73</v>
      </c>
      <c r="E6" s="13">
        <v>100179.544760002</v>
      </c>
      <c r="F6" s="13">
        <v>124985.700329998</v>
      </c>
      <c r="G6" s="10">
        <v>169339.227270003</v>
      </c>
      <c r="H6" s="18">
        <f>[2]!Table167[[#This Row],[2025]]-[2]!Table167[[#This Row],[2024]]</f>
        <v>44353.526940005002</v>
      </c>
      <c r="I6" s="34">
        <f>([2]!Table167[[#This Row],[2025]]-[2]!Table167[[#This Row],[2024]])/[2]!Table167[[#This Row],[2024]]*100</f>
        <v>35.486881157523626</v>
      </c>
      <c r="J6" s="28"/>
      <c r="K6" s="3" t="s">
        <v>188</v>
      </c>
    </row>
    <row r="7" spans="1:11" ht="28.8">
      <c r="B7" s="6">
        <v>76</v>
      </c>
      <c r="C7" s="17" t="s">
        <v>190</v>
      </c>
      <c r="D7" s="4" t="s">
        <v>73</v>
      </c>
      <c r="E7" s="13">
        <v>100179.544760002</v>
      </c>
      <c r="F7" s="13">
        <v>124985.700329998</v>
      </c>
      <c r="G7" s="10">
        <v>169339.227270003</v>
      </c>
      <c r="H7" s="18">
        <f>[2]!Table167[[#This Row],[2025]]-[2]!Table167[[#This Row],[2024]]</f>
        <v>44353.526940005002</v>
      </c>
      <c r="I7" s="34">
        <f>([2]!Table167[[#This Row],[2025]]-[2]!Table167[[#This Row],[2024]])/[2]!Table167[[#This Row],[2024]]*100</f>
        <v>35.486881157523626</v>
      </c>
      <c r="J7" s="8"/>
      <c r="K7" s="3" t="s">
        <v>188</v>
      </c>
    </row>
    <row r="8" spans="1:11" ht="28.8">
      <c r="B8" s="6">
        <v>76</v>
      </c>
      <c r="C8" s="17" t="s">
        <v>191</v>
      </c>
      <c r="D8" s="4" t="s">
        <v>73</v>
      </c>
      <c r="E8" s="13" t="s">
        <v>29</v>
      </c>
      <c r="F8" s="13" t="s">
        <v>29</v>
      </c>
      <c r="G8" s="13" t="s">
        <v>29</v>
      </c>
      <c r="H8" s="13" t="s">
        <v>29</v>
      </c>
      <c r="I8" s="13" t="s">
        <v>29</v>
      </c>
      <c r="J8" s="8" t="s">
        <v>242</v>
      </c>
      <c r="K8" s="3"/>
    </row>
    <row r="9" spans="1:11" ht="43.2">
      <c r="B9" s="6">
        <v>76</v>
      </c>
      <c r="C9" s="7" t="s">
        <v>192</v>
      </c>
      <c r="D9" s="4" t="s">
        <v>11</v>
      </c>
      <c r="E9" s="13">
        <v>2.14</v>
      </c>
      <c r="F9" s="46">
        <v>1.72</v>
      </c>
      <c r="G9" s="13">
        <v>1.91</v>
      </c>
      <c r="H9" s="18">
        <f>[2]!Table167[[#This Row],[2025]]-[2]!Table167[[#This Row],[2024]]</f>
        <v>0.18999999999999995</v>
      </c>
      <c r="I9" s="34">
        <f>([2]!Table167[[#This Row],[2025]]-[2]!Table167[[#This Row],[2024]])/[2]!Table167[[#This Row],[2024]]*100</f>
        <v>11.046511627906973</v>
      </c>
      <c r="J9" s="8"/>
      <c r="K9" s="3" t="s">
        <v>188</v>
      </c>
    </row>
    <row r="10" spans="1:11" ht="28.8">
      <c r="B10" s="6">
        <v>77</v>
      </c>
      <c r="C10" s="7" t="s">
        <v>193</v>
      </c>
      <c r="D10" s="4" t="s">
        <v>73</v>
      </c>
      <c r="E10" s="13" t="s">
        <v>29</v>
      </c>
      <c r="F10" s="13" t="s">
        <v>29</v>
      </c>
      <c r="G10" s="13" t="s">
        <v>29</v>
      </c>
      <c r="H10" s="13" t="s">
        <v>29</v>
      </c>
      <c r="I10" s="13" t="s">
        <v>29</v>
      </c>
      <c r="J10" s="8" t="s">
        <v>242</v>
      </c>
      <c r="K10" s="3"/>
    </row>
    <row r="11" spans="1:11" ht="43.2">
      <c r="B11" s="6">
        <v>77</v>
      </c>
      <c r="C11" s="7" t="s">
        <v>194</v>
      </c>
      <c r="D11" s="4" t="s">
        <v>11</v>
      </c>
      <c r="E11" s="13" t="s">
        <v>29</v>
      </c>
      <c r="F11" s="13" t="s">
        <v>29</v>
      </c>
      <c r="G11" s="13" t="s">
        <v>29</v>
      </c>
      <c r="H11" s="13" t="s">
        <v>29</v>
      </c>
      <c r="I11" s="13" t="s">
        <v>29</v>
      </c>
      <c r="J11" s="8" t="s">
        <v>242</v>
      </c>
      <c r="K11" s="3"/>
    </row>
    <row r="12" spans="1:11" ht="28.8">
      <c r="B12" s="6">
        <v>78</v>
      </c>
      <c r="C12" s="7" t="s">
        <v>195</v>
      </c>
      <c r="D12" s="4" t="s">
        <v>73</v>
      </c>
      <c r="E12" s="13" t="s">
        <v>29</v>
      </c>
      <c r="F12" s="13" t="s">
        <v>29</v>
      </c>
      <c r="G12" s="13" t="s">
        <v>29</v>
      </c>
      <c r="H12" s="13" t="s">
        <v>29</v>
      </c>
      <c r="I12" s="13" t="s">
        <v>29</v>
      </c>
      <c r="J12" s="8" t="s">
        <v>242</v>
      </c>
      <c r="K12" s="3"/>
    </row>
    <row r="13" spans="1:11" ht="43.2">
      <c r="B13" s="6">
        <v>78</v>
      </c>
      <c r="C13" s="7" t="s">
        <v>196</v>
      </c>
      <c r="D13" s="4" t="s">
        <v>11</v>
      </c>
      <c r="E13" s="13" t="s">
        <v>29</v>
      </c>
      <c r="F13" s="13" t="s">
        <v>29</v>
      </c>
      <c r="G13" s="13" t="s">
        <v>29</v>
      </c>
      <c r="H13" s="13" t="s">
        <v>29</v>
      </c>
      <c r="I13" s="13" t="s">
        <v>29</v>
      </c>
      <c r="J13" s="8" t="s">
        <v>242</v>
      </c>
      <c r="K13" s="3"/>
    </row>
    <row r="14" spans="1:11">
      <c r="B14" s="6">
        <v>79</v>
      </c>
      <c r="C14" s="7" t="s">
        <v>197</v>
      </c>
      <c r="D14" s="4" t="s">
        <v>73</v>
      </c>
      <c r="E14" s="13" t="s">
        <v>29</v>
      </c>
      <c r="F14" s="13" t="s">
        <v>29</v>
      </c>
      <c r="G14" s="18" t="s">
        <v>29</v>
      </c>
      <c r="H14" s="13" t="s">
        <v>29</v>
      </c>
      <c r="I14" s="13" t="s">
        <v>29</v>
      </c>
      <c r="J14" s="8" t="s">
        <v>268</v>
      </c>
      <c r="K14" s="3"/>
    </row>
    <row r="15" spans="1:11" ht="28.8">
      <c r="B15" s="6">
        <v>79</v>
      </c>
      <c r="C15" s="7" t="s">
        <v>198</v>
      </c>
      <c r="D15" s="4" t="s">
        <v>11</v>
      </c>
      <c r="E15" s="13" t="s">
        <v>29</v>
      </c>
      <c r="F15" s="13" t="s">
        <v>29</v>
      </c>
      <c r="G15" s="13" t="s">
        <v>29</v>
      </c>
      <c r="H15" s="13" t="s">
        <v>29</v>
      </c>
      <c r="I15" s="13" t="s">
        <v>29</v>
      </c>
      <c r="J15" s="8" t="s">
        <v>268</v>
      </c>
      <c r="K15" s="3"/>
    </row>
    <row r="16" spans="1:11" ht="28.8">
      <c r="B16" s="6">
        <v>80</v>
      </c>
      <c r="C16" s="7" t="s">
        <v>199</v>
      </c>
      <c r="D16" s="4" t="s">
        <v>73</v>
      </c>
      <c r="E16" s="13">
        <v>1433.1</v>
      </c>
      <c r="F16" s="13">
        <v>6312.94</v>
      </c>
      <c r="G16" s="10">
        <f>6774.36+4218</f>
        <v>10992.36</v>
      </c>
      <c r="H16" s="18">
        <f>[2]!Table167[[#This Row],[2025]]-[2]!Table167[[#This Row],[2024]]</f>
        <v>4679.420000000001</v>
      </c>
      <c r="I16" s="34">
        <f>([2]!Table167[[#This Row],[2025]]-[2]!Table167[[#This Row],[2024]])/[2]!Table167[[#This Row],[2024]]*100</f>
        <v>74.124259061546624</v>
      </c>
      <c r="J16" s="8"/>
      <c r="K16" s="3" t="s">
        <v>208</v>
      </c>
    </row>
    <row r="17" spans="2:11">
      <c r="B17" s="6">
        <v>80</v>
      </c>
      <c r="C17" s="17" t="s">
        <v>200</v>
      </c>
      <c r="D17" s="4" t="s">
        <v>73</v>
      </c>
      <c r="E17" s="13" t="s">
        <v>29</v>
      </c>
      <c r="F17" s="13" t="s">
        <v>29</v>
      </c>
      <c r="G17" s="13" t="s">
        <v>29</v>
      </c>
      <c r="H17" s="13" t="s">
        <v>29</v>
      </c>
      <c r="I17" s="13" t="s">
        <v>29</v>
      </c>
      <c r="J17" s="8" t="s">
        <v>268</v>
      </c>
      <c r="K17" s="3"/>
    </row>
    <row r="18" spans="2:11" ht="28.8">
      <c r="B18" s="6">
        <v>80</v>
      </c>
      <c r="C18" s="17" t="s">
        <v>201</v>
      </c>
      <c r="D18" s="4" t="s">
        <v>73</v>
      </c>
      <c r="E18" s="13" t="s">
        <v>29</v>
      </c>
      <c r="F18" s="13" t="s">
        <v>29</v>
      </c>
      <c r="G18" s="13" t="s">
        <v>29</v>
      </c>
      <c r="H18" s="13" t="s">
        <v>29</v>
      </c>
      <c r="I18" s="13" t="s">
        <v>29</v>
      </c>
      <c r="J18" s="8" t="s">
        <v>268</v>
      </c>
      <c r="K18" s="3"/>
    </row>
    <row r="19" spans="2:11">
      <c r="B19" s="6">
        <v>80</v>
      </c>
      <c r="C19" s="17" t="s">
        <v>202</v>
      </c>
      <c r="D19" s="4" t="s">
        <v>73</v>
      </c>
      <c r="E19" s="13" t="s">
        <v>29</v>
      </c>
      <c r="F19" s="13" t="s">
        <v>29</v>
      </c>
      <c r="G19" s="13" t="s">
        <v>29</v>
      </c>
      <c r="H19" s="13" t="s">
        <v>29</v>
      </c>
      <c r="I19" s="13" t="s">
        <v>29</v>
      </c>
      <c r="J19" s="8" t="s">
        <v>268</v>
      </c>
      <c r="K19" s="3"/>
    </row>
    <row r="20" spans="2:11" ht="28.8">
      <c r="B20" s="6">
        <v>80</v>
      </c>
      <c r="C20" s="17" t="s">
        <v>203</v>
      </c>
      <c r="D20" s="4" t="s">
        <v>73</v>
      </c>
      <c r="E20" s="13" t="s">
        <v>29</v>
      </c>
      <c r="F20" s="13" t="s">
        <v>29</v>
      </c>
      <c r="G20" s="13" t="s">
        <v>29</v>
      </c>
      <c r="H20" s="13" t="s">
        <v>29</v>
      </c>
      <c r="I20" s="13" t="s">
        <v>29</v>
      </c>
      <c r="J20" s="8" t="s">
        <v>268</v>
      </c>
      <c r="K20" s="3"/>
    </row>
    <row r="21" spans="2:11" ht="28.8">
      <c r="B21" s="6">
        <v>80</v>
      </c>
      <c r="C21" s="17" t="s">
        <v>204</v>
      </c>
      <c r="D21" s="4" t="s">
        <v>73</v>
      </c>
      <c r="E21" s="13">
        <v>1433.1</v>
      </c>
      <c r="F21" s="13">
        <v>6312.94</v>
      </c>
      <c r="G21" s="13">
        <f>6774.36+4218</f>
        <v>10992.36</v>
      </c>
      <c r="H21" s="18">
        <f>[2]!Table167[[#This Row],[2025]]-[2]!Table167[[#This Row],[2024]]</f>
        <v>4679.420000000001</v>
      </c>
      <c r="I21" s="34">
        <f>([2]!Table167[[#This Row],[2025]]-[2]!Table167[[#This Row],[2024]])/[2]!Table167[[#This Row],[2024]]*100</f>
        <v>74.124259061546624</v>
      </c>
      <c r="J21" s="8"/>
      <c r="K21" s="3" t="s">
        <v>208</v>
      </c>
    </row>
    <row r="22" spans="2:11" ht="43.2">
      <c r="B22" s="6">
        <v>81</v>
      </c>
      <c r="C22" s="7" t="s">
        <v>205</v>
      </c>
      <c r="D22" s="4" t="s">
        <v>73</v>
      </c>
      <c r="E22" s="13">
        <v>29586.560000000001</v>
      </c>
      <c r="F22" s="13">
        <v>55103.19</v>
      </c>
      <c r="G22" s="10">
        <v>633504.91</v>
      </c>
      <c r="H22" s="18">
        <f>[2]!Table167[[#This Row],[2025]]-[2]!Table167[[#This Row],[2024]]</f>
        <v>578401.72</v>
      </c>
      <c r="I22" s="34">
        <f>([2]!Table167[[#This Row],[2025]]-[2]!Table167[[#This Row],[2024]])/[2]!Table167[[#This Row],[2024]]*100</f>
        <v>1049.6701189168903</v>
      </c>
      <c r="J22" s="8"/>
      <c r="K22" s="3" t="s">
        <v>208</v>
      </c>
    </row>
    <row r="23" spans="2:11" ht="57.6">
      <c r="B23" s="6">
        <v>81</v>
      </c>
      <c r="C23" s="7" t="s">
        <v>206</v>
      </c>
      <c r="D23" s="4" t="s">
        <v>11</v>
      </c>
      <c r="E23" s="13">
        <f>SUM(E22/4733866*100)</f>
        <v>0.62499783475070902</v>
      </c>
      <c r="F23" s="13">
        <f>SUM(F22/7257742*100)</f>
        <v>0.75923324361764311</v>
      </c>
      <c r="G23" s="13">
        <f>SUM(G22/8845779*100)</f>
        <v>7.1616633198726767</v>
      </c>
      <c r="H23" s="18">
        <f>[2]!Table167[[#This Row],[2025]]-[2]!Table167[[#This Row],[2024]]</f>
        <v>6.4024300762550332</v>
      </c>
      <c r="I23" s="34">
        <f>([2]!Table167[[#This Row],[2025]]-[2]!Table167[[#This Row],[2024]])/[2]!Table167[[#This Row],[2024]]*100</f>
        <v>843.27578251820546</v>
      </c>
      <c r="J23" s="8"/>
      <c r="K23" s="3" t="s">
        <v>208</v>
      </c>
    </row>
    <row r="24" spans="2:11" ht="28.8">
      <c r="B24" s="6">
        <v>82</v>
      </c>
      <c r="C24" s="7" t="s">
        <v>207</v>
      </c>
      <c r="D24" s="4" t="s">
        <v>73</v>
      </c>
      <c r="E24" s="10">
        <v>5843.86</v>
      </c>
      <c r="F24" s="10">
        <v>18012.34</v>
      </c>
      <c r="G24" s="10">
        <v>19631.330000000002</v>
      </c>
      <c r="H24" s="18">
        <f>[2]!Table167[[#This Row],[2025]]-[2]!Table167[[#This Row],[2024]]</f>
        <v>1618.9900000000016</v>
      </c>
      <c r="I24" s="34">
        <f>([2]!Table167[[#This Row],[2025]]-[2]!Table167[[#This Row],[2024]])/[2]!Table167[[#This Row],[2024]]*100</f>
        <v>8.9882269599619029</v>
      </c>
      <c r="J24" s="8"/>
      <c r="K24" s="3" t="s">
        <v>208</v>
      </c>
    </row>
    <row r="25" spans="2:11" ht="43.2">
      <c r="B25" s="6">
        <v>82</v>
      </c>
      <c r="C25" s="7" t="s">
        <v>209</v>
      </c>
      <c r="D25" s="4" t="s">
        <v>11</v>
      </c>
      <c r="E25" s="13">
        <v>0.12</v>
      </c>
      <c r="F25" s="13">
        <v>0.25</v>
      </c>
      <c r="G25" s="13">
        <v>0.22</v>
      </c>
      <c r="H25" s="18">
        <f>[2]!Table167[[#This Row],[2025]]-[2]!Table167[[#This Row],[2024]]</f>
        <v>-0.03</v>
      </c>
      <c r="I25" s="34">
        <f>([2]!Table167[[#This Row],[2025]]-[2]!Table167[[#This Row],[2024]])/[2]!Table167[[#This Row],[2024]]*100</f>
        <v>-12</v>
      </c>
      <c r="J25" s="8"/>
      <c r="K25" s="3" t="s">
        <v>208</v>
      </c>
    </row>
    <row r="26" spans="2:11" ht="28.8">
      <c r="B26" s="6">
        <v>83</v>
      </c>
      <c r="C26" s="7" t="s">
        <v>210</v>
      </c>
      <c r="D26" s="4" t="s">
        <v>73</v>
      </c>
      <c r="E26" s="13" t="s">
        <v>29</v>
      </c>
      <c r="F26" s="13" t="s">
        <v>29</v>
      </c>
      <c r="G26" s="13" t="s">
        <v>29</v>
      </c>
      <c r="H26" s="13" t="s">
        <v>29</v>
      </c>
      <c r="I26" s="13" t="s">
        <v>29</v>
      </c>
      <c r="J26" s="8" t="s">
        <v>242</v>
      </c>
      <c r="K26" s="3"/>
    </row>
    <row r="27" spans="2:11" ht="43.2">
      <c r="B27" s="6">
        <v>83</v>
      </c>
      <c r="C27" s="7" t="s">
        <v>211</v>
      </c>
      <c r="D27" s="4" t="s">
        <v>11</v>
      </c>
      <c r="E27" s="13" t="s">
        <v>29</v>
      </c>
      <c r="F27" s="13" t="s">
        <v>29</v>
      </c>
      <c r="G27" s="13" t="s">
        <v>29</v>
      </c>
      <c r="H27" s="13" t="s">
        <v>29</v>
      </c>
      <c r="I27" s="13" t="s">
        <v>29</v>
      </c>
      <c r="J27" s="8" t="s">
        <v>242</v>
      </c>
      <c r="K27" s="3"/>
    </row>
    <row r="28" spans="2:11" ht="28.8">
      <c r="B28" s="6">
        <v>84</v>
      </c>
      <c r="C28" s="7" t="s">
        <v>212</v>
      </c>
      <c r="D28" s="4" t="s">
        <v>73</v>
      </c>
      <c r="E28" s="13" t="s">
        <v>29</v>
      </c>
      <c r="F28" s="13" t="s">
        <v>29</v>
      </c>
      <c r="G28" s="13" t="s">
        <v>29</v>
      </c>
      <c r="H28" s="13" t="s">
        <v>29</v>
      </c>
      <c r="I28" s="13" t="s">
        <v>29</v>
      </c>
      <c r="J28" s="8" t="s">
        <v>242</v>
      </c>
      <c r="K28" s="3"/>
    </row>
    <row r="29" spans="2:11" ht="43.2">
      <c r="B29" s="6">
        <v>84</v>
      </c>
      <c r="C29" s="7" t="s">
        <v>213</v>
      </c>
      <c r="D29" s="4" t="s">
        <v>11</v>
      </c>
      <c r="E29" s="13" t="s">
        <v>29</v>
      </c>
      <c r="F29" s="13" t="s">
        <v>29</v>
      </c>
      <c r="G29" s="13" t="s">
        <v>29</v>
      </c>
      <c r="H29" s="13" t="s">
        <v>29</v>
      </c>
      <c r="I29" s="13" t="s">
        <v>29</v>
      </c>
      <c r="J29" s="8" t="s">
        <v>242</v>
      </c>
      <c r="K29" s="3"/>
    </row>
    <row r="30" spans="2:11" ht="28.8">
      <c r="B30" s="6">
        <v>85</v>
      </c>
      <c r="C30" s="7" t="s">
        <v>214</v>
      </c>
      <c r="D30" s="4" t="s">
        <v>73</v>
      </c>
      <c r="E30" s="10">
        <v>5000</v>
      </c>
      <c r="F30" s="10">
        <v>7192.62</v>
      </c>
      <c r="G30" s="10">
        <v>10355.36</v>
      </c>
      <c r="H30" s="18">
        <f>[2]!Table167[[#This Row],[2025]]-[2]!Table167[[#This Row],[2024]]</f>
        <v>3162.7400000000007</v>
      </c>
      <c r="I30" s="34">
        <f>([2]!Table167[[#This Row],[2025]]-[2]!Table167[[#This Row],[2024]])/[2]!Table167[[#This Row],[2024]]*100</f>
        <v>43.972015760599071</v>
      </c>
      <c r="J30" s="8"/>
      <c r="K30" s="3" t="s">
        <v>215</v>
      </c>
    </row>
    <row r="31" spans="2:11" ht="43.2">
      <c r="B31" s="6">
        <v>85</v>
      </c>
      <c r="C31" s="7" t="s">
        <v>216</v>
      </c>
      <c r="D31" s="4" t="s">
        <v>11</v>
      </c>
      <c r="E31" s="13">
        <v>0.1</v>
      </c>
      <c r="F31" s="13">
        <v>0.1</v>
      </c>
      <c r="G31" s="13">
        <v>0.12</v>
      </c>
      <c r="H31" s="18">
        <f>[2]!Table167[[#This Row],[2025]]-[2]!Table167[[#This Row],[2024]]</f>
        <v>1.999999999999999E-2</v>
      </c>
      <c r="I31" s="34">
        <f>([2]!Table167[[#This Row],[2025]]-[2]!Table167[[#This Row],[2024]])/[2]!Table167[[#This Row],[2024]]*100</f>
        <v>19.999999999999989</v>
      </c>
      <c r="J31" s="8"/>
      <c r="K31" s="3" t="s">
        <v>215</v>
      </c>
    </row>
    <row r="32" spans="2:11">
      <c r="B32" s="6">
        <v>86</v>
      </c>
      <c r="C32" s="7" t="s">
        <v>217</v>
      </c>
      <c r="D32" s="4" t="s">
        <v>73</v>
      </c>
      <c r="E32" s="13" t="s">
        <v>29</v>
      </c>
      <c r="F32" s="13" t="s">
        <v>29</v>
      </c>
      <c r="G32" s="13" t="s">
        <v>29</v>
      </c>
      <c r="H32" s="13" t="s">
        <v>29</v>
      </c>
      <c r="I32" s="13" t="s">
        <v>29</v>
      </c>
      <c r="J32" s="8" t="s">
        <v>242</v>
      </c>
      <c r="K32" s="3"/>
    </row>
    <row r="33" spans="2:11" ht="43.2">
      <c r="B33" s="6">
        <v>86</v>
      </c>
      <c r="C33" s="7" t="s">
        <v>218</v>
      </c>
      <c r="D33" s="4" t="s">
        <v>11</v>
      </c>
      <c r="E33" s="13" t="s">
        <v>29</v>
      </c>
      <c r="F33" s="13" t="s">
        <v>29</v>
      </c>
      <c r="G33" s="13" t="s">
        <v>29</v>
      </c>
      <c r="H33" s="13" t="s">
        <v>29</v>
      </c>
      <c r="I33" s="13" t="s">
        <v>29</v>
      </c>
      <c r="J33" s="8" t="s">
        <v>242</v>
      </c>
      <c r="K33" s="3"/>
    </row>
    <row r="34" spans="2:11" ht="43.2">
      <c r="B34" s="6">
        <v>87</v>
      </c>
      <c r="C34" s="7" t="s">
        <v>219</v>
      </c>
      <c r="D34" s="4" t="s">
        <v>11</v>
      </c>
      <c r="E34" s="13">
        <v>1.83</v>
      </c>
      <c r="F34" s="10">
        <v>0.7</v>
      </c>
      <c r="G34" s="10">
        <v>2.2999999999999998</v>
      </c>
      <c r="H34" s="18">
        <f>[2]!Table167[[#This Row],[2025]]-[2]!Table167[[#This Row],[2024]]</f>
        <v>1.5999999999999999</v>
      </c>
      <c r="I34" s="34">
        <f>([2]!Table167[[#This Row],[2025]]-[2]!Table167[[#This Row],[2024]])/[2]!Table167[[#This Row],[2024]]*100</f>
        <v>228.57142857142856</v>
      </c>
      <c r="J34" s="8"/>
      <c r="K34" s="3" t="s">
        <v>220</v>
      </c>
    </row>
    <row r="35" spans="2:11" ht="43.2">
      <c r="B35" s="6">
        <v>88</v>
      </c>
      <c r="C35" s="7" t="s">
        <v>221</v>
      </c>
      <c r="D35" s="4" t="s">
        <v>73</v>
      </c>
      <c r="E35" s="13" t="s">
        <v>29</v>
      </c>
      <c r="F35" s="13" t="s">
        <v>29</v>
      </c>
      <c r="G35" s="13" t="s">
        <v>29</v>
      </c>
      <c r="H35" s="13" t="s">
        <v>29</v>
      </c>
      <c r="I35" s="13" t="s">
        <v>29</v>
      </c>
      <c r="J35" s="8" t="s">
        <v>90</v>
      </c>
      <c r="K35" s="3"/>
    </row>
    <row r="36" spans="2:11">
      <c r="B36" s="6">
        <v>88</v>
      </c>
      <c r="C36" s="17" t="s">
        <v>222</v>
      </c>
      <c r="D36" s="4" t="s">
        <v>73</v>
      </c>
      <c r="E36" s="13" t="s">
        <v>29</v>
      </c>
      <c r="F36" s="13" t="s">
        <v>29</v>
      </c>
      <c r="G36" s="13" t="s">
        <v>29</v>
      </c>
      <c r="H36" s="13" t="s">
        <v>29</v>
      </c>
      <c r="I36" s="13" t="s">
        <v>29</v>
      </c>
      <c r="J36" s="8" t="s">
        <v>90</v>
      </c>
      <c r="K36" s="3"/>
    </row>
    <row r="37" spans="2:11" ht="57.6">
      <c r="B37" s="6">
        <v>88</v>
      </c>
      <c r="C37" s="7" t="s">
        <v>223</v>
      </c>
      <c r="D37" s="4" t="s">
        <v>11</v>
      </c>
      <c r="E37" s="13" t="s">
        <v>29</v>
      </c>
      <c r="F37" s="13" t="s">
        <v>29</v>
      </c>
      <c r="G37" s="13" t="s">
        <v>29</v>
      </c>
      <c r="H37" s="13" t="s">
        <v>29</v>
      </c>
      <c r="I37" s="13" t="s">
        <v>29</v>
      </c>
      <c r="J37" s="8" t="s">
        <v>90</v>
      </c>
      <c r="K37" s="3"/>
    </row>
    <row r="38" spans="2:11" ht="43.2">
      <c r="B38" s="6">
        <v>89</v>
      </c>
      <c r="C38" s="7" t="s">
        <v>224</v>
      </c>
      <c r="D38" s="4" t="s">
        <v>73</v>
      </c>
      <c r="E38" s="10">
        <v>2353.46</v>
      </c>
      <c r="F38" s="10">
        <v>9624.85</v>
      </c>
      <c r="G38" s="10">
        <v>12541.71</v>
      </c>
      <c r="H38" s="18">
        <f>[2]!Table167[[#This Row],[2025]]-[2]!Table167[[#This Row],[2024]]</f>
        <v>2916.8599999999988</v>
      </c>
      <c r="I38" s="34">
        <f>([2]!Table167[[#This Row],[2025]]-[2]!Table167[[#This Row],[2024]])/[2]!Table167[[#This Row],[2024]]*100</f>
        <v>30.305511254720841</v>
      </c>
      <c r="J38" s="8"/>
      <c r="K38" s="3" t="s">
        <v>225</v>
      </c>
    </row>
    <row r="39" spans="2:11" ht="57.6">
      <c r="B39" s="6">
        <v>89</v>
      </c>
      <c r="C39" s="7" t="s">
        <v>226</v>
      </c>
      <c r="D39" s="4" t="s">
        <v>11</v>
      </c>
      <c r="E39" s="13">
        <v>0.05</v>
      </c>
      <c r="F39" s="10">
        <v>0.13</v>
      </c>
      <c r="G39" s="10">
        <v>0.14000000000000001</v>
      </c>
      <c r="H39" s="18">
        <f>[2]!Table167[[#This Row],[2025]]-[2]!Table167[[#This Row],[2024]]</f>
        <v>1.0000000000000009E-2</v>
      </c>
      <c r="I39" s="34">
        <f>([2]!Table167[[#This Row],[2025]]-[2]!Table167[[#This Row],[2024]])/[2]!Table167[[#This Row],[2024]]*100</f>
        <v>7.6923076923076987</v>
      </c>
      <c r="J39" s="8"/>
      <c r="K39" s="3" t="s">
        <v>225</v>
      </c>
    </row>
    <row r="40" spans="2:11" ht="57.6">
      <c r="B40" s="6">
        <v>90</v>
      </c>
      <c r="C40" s="7" t="s">
        <v>227</v>
      </c>
      <c r="D40" s="4" t="s">
        <v>11</v>
      </c>
      <c r="E40" s="13" t="s">
        <v>29</v>
      </c>
      <c r="F40" s="13" t="s">
        <v>29</v>
      </c>
      <c r="G40" s="13" t="s">
        <v>29</v>
      </c>
      <c r="H40" s="13" t="s">
        <v>29</v>
      </c>
      <c r="I40" s="13" t="s">
        <v>29</v>
      </c>
      <c r="J40" s="8" t="s">
        <v>90</v>
      </c>
      <c r="K40" s="3"/>
    </row>
    <row r="41" spans="2:11" ht="28.8">
      <c r="B41" s="6">
        <v>91</v>
      </c>
      <c r="C41" s="31" t="s">
        <v>228</v>
      </c>
      <c r="D41" s="4" t="s">
        <v>38</v>
      </c>
      <c r="E41" s="10">
        <v>5401.26</v>
      </c>
      <c r="F41" s="10">
        <v>6750</v>
      </c>
      <c r="G41" s="10">
        <v>8266</v>
      </c>
      <c r="H41" s="18">
        <f>[2]!Table167[[#This Row],[2025]]-[2]!Table167[[#This Row],[2024]]</f>
        <v>1516</v>
      </c>
      <c r="I41" s="34">
        <f>([2]!Table167[[#This Row],[2025]]-[2]!Table167[[#This Row],[2024]])/[2]!Table167[[#This Row],[2024]]*100</f>
        <v>22.459259259259259</v>
      </c>
      <c r="J41" s="8"/>
      <c r="K41" s="3" t="s">
        <v>229</v>
      </c>
    </row>
    <row r="42" spans="2:11" ht="102" customHeight="1">
      <c r="B42" s="6">
        <v>92</v>
      </c>
      <c r="C42" s="7" t="s">
        <v>230</v>
      </c>
      <c r="D42" s="4" t="s">
        <v>38</v>
      </c>
      <c r="E42" s="13" t="s">
        <v>29</v>
      </c>
      <c r="F42" s="13" t="s">
        <v>29</v>
      </c>
      <c r="G42" s="13" t="s">
        <v>29</v>
      </c>
      <c r="H42" s="13" t="s">
        <v>29</v>
      </c>
      <c r="I42" s="13" t="s">
        <v>29</v>
      </c>
      <c r="J42" s="8" t="s">
        <v>90</v>
      </c>
      <c r="K42" s="8"/>
    </row>
    <row r="43" spans="2:11" ht="100.5" customHeight="1">
      <c r="B43" s="6">
        <v>93</v>
      </c>
      <c r="C43" s="7" t="s">
        <v>231</v>
      </c>
      <c r="D43" s="4" t="s">
        <v>11</v>
      </c>
      <c r="E43" s="13" t="s">
        <v>29</v>
      </c>
      <c r="F43" s="13" t="s">
        <v>29</v>
      </c>
      <c r="G43" s="13" t="s">
        <v>29</v>
      </c>
      <c r="H43" s="13" t="s">
        <v>29</v>
      </c>
      <c r="I43" s="13" t="s">
        <v>29</v>
      </c>
      <c r="J43" s="8" t="s">
        <v>90</v>
      </c>
      <c r="K43" s="8"/>
    </row>
    <row r="44" spans="2:11" ht="38.25" customHeight="1">
      <c r="B44" s="6">
        <v>94</v>
      </c>
      <c r="C44" s="7" t="s">
        <v>232</v>
      </c>
      <c r="D44" s="4" t="s">
        <v>38</v>
      </c>
      <c r="E44" s="13" t="s">
        <v>29</v>
      </c>
      <c r="F44" s="13" t="s">
        <v>29</v>
      </c>
      <c r="G44" s="13" t="s">
        <v>29</v>
      </c>
      <c r="H44" s="13" t="s">
        <v>29</v>
      </c>
      <c r="I44" s="13" t="s">
        <v>29</v>
      </c>
      <c r="J44" s="8" t="s">
        <v>90</v>
      </c>
      <c r="K44" s="8"/>
    </row>
    <row r="45" spans="2:11" ht="64.5" customHeight="1">
      <c r="B45" s="6">
        <v>94</v>
      </c>
      <c r="C45" s="7" t="s">
        <v>233</v>
      </c>
      <c r="D45" s="4" t="s">
        <v>11</v>
      </c>
      <c r="E45" s="13" t="s">
        <v>29</v>
      </c>
      <c r="F45" s="10"/>
      <c r="G45" s="10"/>
      <c r="H45" s="10"/>
      <c r="I45" s="10"/>
      <c r="J45" s="8" t="s">
        <v>90</v>
      </c>
      <c r="K45" s="8"/>
    </row>
    <row r="46" spans="2:11" ht="43.2">
      <c r="B46" s="4">
        <v>95</v>
      </c>
      <c r="C46" s="7" t="s">
        <v>234</v>
      </c>
      <c r="D46" s="4" t="s">
        <v>11</v>
      </c>
      <c r="E46" s="13" t="s">
        <v>29</v>
      </c>
      <c r="F46" s="13" t="s">
        <v>29</v>
      </c>
      <c r="G46" s="13" t="s">
        <v>29</v>
      </c>
      <c r="H46" s="13" t="s">
        <v>29</v>
      </c>
      <c r="I46" s="13" t="s">
        <v>29</v>
      </c>
      <c r="J46" s="8" t="s">
        <v>90</v>
      </c>
      <c r="K46" s="8"/>
    </row>
  </sheetData>
  <pageMargins left="0.75" right="0.75" top="1" bottom="1" header="0.5" footer="0.5"/>
  <pageSetup paperSize="9" orientation="portrait" r:id="rId1"/>
  <customProperties>
    <customPr name="_pios_id" r:id="rId2"/>
  </customProperties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037bea-0cf7-4ae6-9daa-c4def78299fa">
      <Terms xmlns="http://schemas.microsoft.com/office/infopath/2007/PartnerControls"/>
    </lcf76f155ced4ddcb4097134ff3c332f>
    <TaxCatchAll xmlns="86564330-7886-4a03-b1ea-5b23fd890c19" xsi:nil="true"/>
    <_Flow_SignoffStatus xmlns="84037bea-0cf7-4ae6-9daa-c4def78299f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A9669F3EF90E48ABEE33C5F4F9F6FA" ma:contentTypeVersion="20" ma:contentTypeDescription="Create a new document." ma:contentTypeScope="" ma:versionID="18520c1055e1d9fd66dfeed1f20c246f">
  <xsd:schema xmlns:xsd="http://www.w3.org/2001/XMLSchema" xmlns:xs="http://www.w3.org/2001/XMLSchema" xmlns:p="http://schemas.microsoft.com/office/2006/metadata/properties" xmlns:ns2="84037bea-0cf7-4ae6-9daa-c4def78299fa" xmlns:ns3="86564330-7886-4a03-b1ea-5b23fd890c19" targetNamespace="http://schemas.microsoft.com/office/2006/metadata/properties" ma:root="true" ma:fieldsID="54ec1b283eb592287bd5f32a730cef04" ns2:_="" ns3:_="">
    <xsd:import namespace="84037bea-0cf7-4ae6-9daa-c4def78299fa"/>
    <xsd:import namespace="86564330-7886-4a03-b1ea-5b23fd890c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37bea-0cf7-4ae6-9daa-c4def78299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b12e5a9-2784-4856-968b-385abc1ecb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564330-7886-4a03-b1ea-5b23fd890c1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077a6c5-1073-4ac8-939b-7bfae2904455}" ma:internalName="TaxCatchAll" ma:showField="CatchAllData" ma:web="86564330-7886-4a03-b1ea-5b23fd890c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964A00-3E15-4FB0-9F19-607BA8AEE724}">
  <ds:schemaRefs>
    <ds:schemaRef ds:uri="http://schemas.microsoft.com/office/2006/metadata/properties"/>
    <ds:schemaRef ds:uri="http://schemas.microsoft.com/office/infopath/2007/PartnerControls"/>
    <ds:schemaRef ds:uri="84037bea-0cf7-4ae6-9daa-c4def78299fa"/>
    <ds:schemaRef ds:uri="86564330-7886-4a03-b1ea-5b23fd890c19"/>
  </ds:schemaRefs>
</ds:datastoreItem>
</file>

<file path=customXml/itemProps2.xml><?xml version="1.0" encoding="utf-8"?>
<ds:datastoreItem xmlns:ds="http://schemas.openxmlformats.org/officeDocument/2006/customXml" ds:itemID="{B8C65322-432B-43C5-B271-DC1B9F8E12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C4473B-D85C-48A1-AE1B-05A9CFAB0E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037bea-0cf7-4ae6-9daa-c4def78299fa"/>
    <ds:schemaRef ds:uri="86564330-7886-4a03-b1ea-5b23fd890c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Экологические показатели</vt:lpstr>
      <vt:lpstr>Социальные показатели</vt:lpstr>
      <vt:lpstr>Управленческие показатели</vt:lpstr>
      <vt:lpstr>Экономические показатели</vt:lpstr>
      <vt:lpstr>Деловая репутация</vt:lpstr>
      <vt:lpstr>Вклад в нац. цели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Naumkina, Olga</cp:lastModifiedBy>
  <cp:revision/>
  <cp:lastPrinted>2026-10-23T13:53:56Z</cp:lastPrinted>
  <dcterms:created xsi:type="dcterms:W3CDTF">2025-01-27T17:40:02Z</dcterms:created>
  <dcterms:modified xsi:type="dcterms:W3CDTF">2026-11-03T09:26:14Z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0x0101003BA9669F3EF90E48ABEE33C5F4F9F6FA</vt:lpwstr>
  </property>
  <property fmtid="{D5CDD505-2E9C-101B-9397-08002B2CF9AE}" pid="3" name="MediaServiceImageTags">
    <vt:lpwstr/>
  </property>
</Properties>
</file>